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440df207f644035d/Dokumenty/Jan Tvrdon/SKOLA HARGASOVA/O.Z/ZŠ Hargašova/23_24/"/>
    </mc:Choice>
  </mc:AlternateContent>
  <xr:revisionPtr revIDLastSave="0" documentId="8_{0D4031A5-F050-4FB3-8B97-4400D15EB28F}" xr6:coauthVersionLast="47" xr6:coauthVersionMax="47" xr10:uidLastSave="{00000000-0000-0000-0000-000000000000}"/>
  <bookViews>
    <workbookView xWindow="-110" yWindow="-110" windowWidth="19420" windowHeight="10420" tabRatio="987" firstSheet="1" activeTab="1" xr2:uid="{00000000-000D-0000-FFFF-FFFF00000000}"/>
  </bookViews>
  <sheets>
    <sheet name="6.B" sheetId="14" state="hidden" r:id="rId1"/>
    <sheet name="Sumár" sheetId="40" r:id="rId2"/>
    <sheet name="Čerp.prostriedkov" sheetId="39" r:id="rId3"/>
    <sheet name="Príjmy a Výdavky" sheetId="35" r:id="rId4"/>
  </sheets>
  <definedNames>
    <definedName name="_xlnm._FilterDatabase" localSheetId="2" hidden="1">Čerp.prostriedkov!$C$5:$M$19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39" l="1"/>
  <c r="C75" i="35"/>
  <c r="W7" i="40"/>
  <c r="K17" i="40"/>
  <c r="F70" i="35"/>
  <c r="F51" i="35"/>
  <c r="F32" i="35"/>
  <c r="D52" i="39"/>
  <c r="E34" i="39"/>
  <c r="E14" i="39"/>
  <c r="E6" i="39"/>
  <c r="E21" i="39"/>
  <c r="K29" i="39" l="1"/>
  <c r="K33" i="39"/>
  <c r="C32" i="35"/>
  <c r="F40" i="39" l="1"/>
  <c r="E11" i="39"/>
  <c r="K27" i="39"/>
  <c r="K17" i="39"/>
  <c r="K20" i="39" l="1"/>
  <c r="D21" i="39"/>
  <c r="L24" i="39"/>
  <c r="K24" i="39"/>
  <c r="I35" i="40" l="1"/>
  <c r="L35" i="40" l="1"/>
  <c r="F14" i="40"/>
  <c r="S4" i="40" s="1"/>
  <c r="V4" i="40" s="1"/>
  <c r="X4" i="40" s="1"/>
  <c r="C82" i="35" s="1"/>
  <c r="D14" i="40"/>
  <c r="C14" i="40"/>
  <c r="P4" i="40" s="1"/>
  <c r="J35" i="40"/>
  <c r="K35" i="40" s="1"/>
  <c r="C86" i="35" s="1"/>
  <c r="K30" i="40"/>
  <c r="K21" i="40"/>
  <c r="K6" i="40"/>
  <c r="K8" i="40"/>
  <c r="K9" i="40"/>
  <c r="K10" i="40"/>
  <c r="K11" i="40"/>
  <c r="K12" i="40"/>
  <c r="K13" i="40"/>
  <c r="K14" i="40"/>
  <c r="K15" i="40"/>
  <c r="K16" i="40"/>
  <c r="K18" i="40"/>
  <c r="K19" i="40"/>
  <c r="K20" i="40"/>
  <c r="K22" i="40"/>
  <c r="K23" i="40"/>
  <c r="K24" i="40"/>
  <c r="K25" i="40"/>
  <c r="K26" i="40"/>
  <c r="K27" i="40"/>
  <c r="K28" i="40"/>
  <c r="K29" i="40"/>
  <c r="K31" i="40"/>
  <c r="K32" i="40"/>
  <c r="K33" i="40"/>
  <c r="K5" i="40"/>
  <c r="K4" i="40"/>
  <c r="E12" i="40"/>
  <c r="E11" i="40"/>
  <c r="E10" i="40"/>
  <c r="E9" i="40"/>
  <c r="E8" i="40"/>
  <c r="E7" i="40"/>
  <c r="E6" i="40"/>
  <c r="E5" i="40"/>
  <c r="P5" i="40"/>
  <c r="E4" i="40"/>
  <c r="K7" i="40" l="1"/>
  <c r="R5" i="40"/>
  <c r="S5" i="40"/>
  <c r="P7" i="40"/>
  <c r="E14" i="40"/>
  <c r="Q4" i="40"/>
  <c r="S7" i="40" l="1"/>
  <c r="V5" i="40"/>
  <c r="R4" i="40"/>
  <c r="C87" i="35"/>
  <c r="Q5" i="40"/>
  <c r="Q7" i="40" s="1"/>
  <c r="R7" i="40" s="1"/>
  <c r="C88" i="35" s="1"/>
  <c r="X5" i="40" l="1"/>
  <c r="V7" i="40"/>
  <c r="P8" i="40"/>
  <c r="C78" i="35" l="1"/>
  <c r="C81" i="35"/>
  <c r="X7" i="40"/>
  <c r="C83" i="35" l="1"/>
  <c r="C77" i="35"/>
  <c r="C79" i="35" s="1"/>
  <c r="J14" i="39" l="1"/>
  <c r="K6" i="39"/>
  <c r="J6" i="39"/>
  <c r="K28" i="39"/>
  <c r="L28" i="39" s="1"/>
  <c r="K32" i="39"/>
  <c r="L32" i="39" s="1"/>
  <c r="E20" i="39"/>
  <c r="E19" i="39" s="1"/>
  <c r="F19" i="39" s="1"/>
  <c r="E8" i="39"/>
  <c r="K26" i="39"/>
  <c r="L20" i="39"/>
  <c r="K14" i="39"/>
  <c r="D14" i="39"/>
  <c r="D6" i="39"/>
  <c r="F21" i="39"/>
  <c r="E48" i="39" l="1"/>
  <c r="K34" i="39"/>
  <c r="K48" i="39" s="1"/>
  <c r="E52" i="39" s="1"/>
  <c r="F6" i="39"/>
  <c r="L6" i="39"/>
  <c r="L26" i="39"/>
  <c r="J34" i="39"/>
  <c r="J48" i="39" s="1"/>
  <c r="L14" i="39"/>
  <c r="F14" i="39"/>
  <c r="C73" i="35"/>
  <c r="L34" i="39" l="1"/>
  <c r="C51" i="35"/>
  <c r="C72" i="35" s="1"/>
  <c r="D43" i="39" l="1"/>
  <c r="C55" i="35" l="1"/>
  <c r="C57" i="35" l="1"/>
  <c r="C74" i="35" s="1"/>
  <c r="F43" i="39" l="1"/>
  <c r="E43" i="39"/>
  <c r="F52" i="39" s="1"/>
  <c r="C84" i="35" l="1"/>
  <c r="F34" i="39" l="1"/>
  <c r="C61" i="35"/>
  <c r="C3" i="35" l="1"/>
  <c r="F55" i="35"/>
  <c r="F57" i="35" s="1"/>
  <c r="F78" i="35" s="1"/>
  <c r="H37" i="14"/>
  <c r="G37" i="14"/>
  <c r="F37" i="14"/>
  <c r="E37" i="14"/>
  <c r="F61" i="35" l="1"/>
  <c r="C59" i="35"/>
  <c r="L48" i="39"/>
  <c r="C2" i="35" l="1"/>
  <c r="F48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Vollmannova, Eva</author>
  </authors>
  <commentList>
    <comment ref="F28" authorId="0" shapeId="0" xr:uid="{585585A4-8DAC-4A78-9771-AA748E245945}">
      <text>
        <r>
          <rPr>
            <b/>
            <sz val="9"/>
            <color indexed="81"/>
            <rFont val="Tahoma"/>
            <charset val="1"/>
          </rPr>
          <t>Nábytok – 102,82 Eur
Darčeky – 104 Eur
Didaktické pomôcky – 251,33 Eur
Hudobný kabinet – 312,75 Eur</t>
        </r>
      </text>
    </comment>
  </commentList>
</comments>
</file>

<file path=xl/sharedStrings.xml><?xml version="1.0" encoding="utf-8"?>
<sst xmlns="http://schemas.openxmlformats.org/spreadsheetml/2006/main" count="376" uniqueCount="274">
  <si>
    <t>Dátum</t>
  </si>
  <si>
    <t>meno</t>
  </si>
  <si>
    <t>Suma</t>
  </si>
  <si>
    <t>%</t>
  </si>
  <si>
    <t>hotovosť</t>
  </si>
  <si>
    <t>účet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</si>
  <si>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</si>
  <si>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</si>
  <si>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</si>
  <si>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</si>
  <si>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</si>
  <si>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</si>
  <si>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</si>
  <si>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</si>
  <si>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</si>
  <si>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Kristína</t>
  </si>
  <si>
    <t>12.</t>
  </si>
  <si>
    <t>13.</t>
  </si>
  <si>
    <t>14.</t>
  </si>
  <si>
    <t>15.</t>
  </si>
  <si>
    <t>16.</t>
  </si>
  <si>
    <t>17.</t>
  </si>
  <si>
    <t>Jakub</t>
  </si>
  <si>
    <t>počet príspevkov</t>
  </si>
  <si>
    <t xml:space="preserve">Priezvisko </t>
  </si>
  <si>
    <t>1.</t>
  </si>
  <si>
    <t>2.</t>
  </si>
  <si>
    <t>Patrik</t>
  </si>
  <si>
    <t>Murko</t>
  </si>
  <si>
    <t>Ondrej</t>
  </si>
  <si>
    <t>Viktor</t>
  </si>
  <si>
    <t>Adam</t>
  </si>
  <si>
    <t>Martin</t>
  </si>
  <si>
    <t>Tamara</t>
  </si>
  <si>
    <t>Ema</t>
  </si>
  <si>
    <t>Adriana</t>
  </si>
  <si>
    <t>Bartoš</t>
  </si>
  <si>
    <t>Hrubovčáková</t>
  </si>
  <si>
    <t>Saxa</t>
  </si>
  <si>
    <t>Požgay</t>
  </si>
  <si>
    <t>6.B</t>
  </si>
  <si>
    <t>Adamovič</t>
  </si>
  <si>
    <t>Apalovič</t>
  </si>
  <si>
    <t>Granec</t>
  </si>
  <si>
    <t>František Alex</t>
  </si>
  <si>
    <t>Horváth</t>
  </si>
  <si>
    <t>Krištof</t>
  </si>
  <si>
    <t>Horváthová</t>
  </si>
  <si>
    <t>Kohút</t>
  </si>
  <si>
    <t>Kubaský</t>
  </si>
  <si>
    <t>Alan</t>
  </si>
  <si>
    <t>Mišovská</t>
  </si>
  <si>
    <t>Polák</t>
  </si>
  <si>
    <t>Dennis</t>
  </si>
  <si>
    <t>Schultz</t>
  </si>
  <si>
    <t>Tomkovičová</t>
  </si>
  <si>
    <t>Váleková</t>
  </si>
  <si>
    <t>Zuzana Elizabeth</t>
  </si>
  <si>
    <t>z toho:</t>
  </si>
  <si>
    <t>SPOLU VÝDAVKY HOTOVOSŤ AJ BÚ :</t>
  </si>
  <si>
    <t>p.riaditeľka:</t>
  </si>
  <si>
    <t>p.zástupkyňa</t>
  </si>
  <si>
    <t>TOK HOTOVOSTI:</t>
  </si>
  <si>
    <t xml:space="preserve">počiatočný stav </t>
  </si>
  <si>
    <t>príspevky hotovosť spolu ZŠ a MŠ</t>
  </si>
  <si>
    <t xml:space="preserve">% plnenia ZŠ </t>
  </si>
  <si>
    <t xml:space="preserve">% plnenia MŠ </t>
  </si>
  <si>
    <t>TOK NA BANKOVOM ÚCTE:</t>
  </si>
  <si>
    <t>výdavky</t>
  </si>
  <si>
    <t>poplatky</t>
  </si>
  <si>
    <t>príspevky za žiakov</t>
  </si>
  <si>
    <t>mylné príspevky</t>
  </si>
  <si>
    <t>2% dane</t>
  </si>
  <si>
    <t>hotovosť príspevky ZŠ</t>
  </si>
  <si>
    <t>hotovosť príspevky MŠ</t>
  </si>
  <si>
    <t>p.Vollmannová</t>
  </si>
  <si>
    <t>Spolu</t>
  </si>
  <si>
    <t>uhradené cez bankový účet MŠ</t>
  </si>
  <si>
    <t>uhradené cez bankový účet ZŠ</t>
  </si>
  <si>
    <t>uhradené cez bankový účet MŠ a ZŠ</t>
  </si>
  <si>
    <t>uhradené v hotovosti MŠ</t>
  </si>
  <si>
    <t>uhradené v hotovosti ZŠ</t>
  </si>
  <si>
    <t>uhradené v hotovosti MŠ a ZŠ</t>
  </si>
  <si>
    <t xml:space="preserve">SPOLU VÝDAVKY HOTOVOSŤ : </t>
  </si>
  <si>
    <t xml:space="preserve">SPOLU VÝDAVKY BÚ : </t>
  </si>
  <si>
    <t>hotovosť výdavky ZŠ</t>
  </si>
  <si>
    <t>hotovosť výdavky MŠ</t>
  </si>
  <si>
    <t>MŠ</t>
  </si>
  <si>
    <t>ZŠ</t>
  </si>
  <si>
    <t>Schválené projekty</t>
  </si>
  <si>
    <t>Schválené prostriedky</t>
  </si>
  <si>
    <t>Vyčerpané prostriedky</t>
  </si>
  <si>
    <t>Zostatok</t>
  </si>
  <si>
    <t>ZŠ a MŠ spolu</t>
  </si>
  <si>
    <t xml:space="preserve">príspevky hotovosť a BÚ spolu ZŠ </t>
  </si>
  <si>
    <t>príspevky hotovosť a BÚ spolu ZŠ a MŠ</t>
  </si>
  <si>
    <t xml:space="preserve">príspevky hotovosť a BÚ spolu MŠ </t>
  </si>
  <si>
    <t>3/  Projekty schválené ZŠ+MŠ</t>
  </si>
  <si>
    <t>hotovosť výdavky ZŠ a MŠ spolu</t>
  </si>
  <si>
    <t xml:space="preserve">% plnenia spolu ZŠ a MŠ </t>
  </si>
  <si>
    <t>výber hotovosti</t>
  </si>
  <si>
    <t>príspevky BÚ spolu ZŠ a MŠ</t>
  </si>
  <si>
    <t>ČERPANIE PROSTRIEDKOV OZ PO PROJEKTOCH V ŠK. ROKU 2023/2024  (EUR)</t>
  </si>
  <si>
    <t>REKAPITULÁCIA ČERPANIA PROSTRIEDKOV  V ŠK.ROKU 2023/2024</t>
  </si>
  <si>
    <t xml:space="preserve">Doplnenie hracích elementov na ihrisko </t>
  </si>
  <si>
    <t>Pomôcky na pobyt vonku</t>
  </si>
  <si>
    <t xml:space="preserve">Pomôcky hudobná výchova </t>
  </si>
  <si>
    <t>Software na angličtinu, WocaBee s. r. o.</t>
  </si>
  <si>
    <t>Nábytok, NOMIland s.r.o</t>
  </si>
  <si>
    <t xml:space="preserve">Laminovačka + laminovacie fólie </t>
  </si>
  <si>
    <t>Vianočné dielne - materiál</t>
  </si>
  <si>
    <t>Nástenné mapy a stojan + magnetické pravítka</t>
  </si>
  <si>
    <t>Farebná tlačiareň</t>
  </si>
  <si>
    <t>Licencie na interaktívne tabule</t>
  </si>
  <si>
    <t>Vzdelávanie učiteľov</t>
  </si>
  <si>
    <t>Mikulášske darčeky</t>
  </si>
  <si>
    <t>Výchovno-vzdelávacie aktivity</t>
  </si>
  <si>
    <t>Vianočné darčeky do tried</t>
  </si>
  <si>
    <t>Vianočné/veľkonočné tvorenie</t>
  </si>
  <si>
    <t>Koncoročné výlety- doprava</t>
  </si>
  <si>
    <t>Ihrisko-elokované pracovisko MŠ</t>
  </si>
  <si>
    <t>Učebné pomôcky, AITEC, s.r.o.</t>
  </si>
  <si>
    <t xml:space="preserve">Pomôcky na techniku               </t>
  </si>
  <si>
    <t>Pomôcky na chémiu</t>
  </si>
  <si>
    <t>Pomôcky na biológiu</t>
  </si>
  <si>
    <t>Učebné pomôcky</t>
  </si>
  <si>
    <t>Materiálno - technické vybavenie</t>
  </si>
  <si>
    <t>ŠKD koberce, BONAMI.CZ, a.s.</t>
  </si>
  <si>
    <t>*</t>
  </si>
  <si>
    <t>Dopravné ihrisko, Sabbath s.r.o.</t>
  </si>
  <si>
    <t xml:space="preserve">Laminovačka </t>
  </si>
  <si>
    <t>Zásoba laminovacích fólií, Alemat.cz, spol. s r.o.</t>
  </si>
  <si>
    <t>Didaktické pomôcky, ABCedu, a.s.</t>
  </si>
  <si>
    <t>Pomôcky na biológiu, Motýlia farma (5 húseníc), Elementa s.r.o.</t>
  </si>
  <si>
    <t>ŠKD - Výtvarné pomôcky, ARKA, a.s.</t>
  </si>
  <si>
    <t>Pmôcky na chémiu, Učebné pomôcky Slovakia s.r.o.</t>
  </si>
  <si>
    <t xml:space="preserve">Doplnenie hracích elementov na ihrisko, El Bra De, s.r.o. </t>
  </si>
  <si>
    <t>Vianočné dielne - FLOREX, RoPeSh s.r.o.</t>
  </si>
  <si>
    <t>Software na angličtinu</t>
  </si>
  <si>
    <t>Aitec offline pre druhákov</t>
  </si>
  <si>
    <t>ŠKD koberce</t>
  </si>
  <si>
    <t>Dopravné ihrisko</t>
  </si>
  <si>
    <t>Didaktické pomôcky</t>
  </si>
  <si>
    <t>Zásoba laminovacích fólií</t>
  </si>
  <si>
    <t>Nábytok</t>
  </si>
  <si>
    <t>Emil na cestách + Emil v cirkuse - softvér, Indícia, s.r.o</t>
  </si>
  <si>
    <t>Som dieťa s ADHD</t>
  </si>
  <si>
    <t>Som dieťa s ADHD, Inšpirácia s.r.o.</t>
  </si>
  <si>
    <t>Vianočné dielne - materiál, Arka, a.s.</t>
  </si>
  <si>
    <t>Farebná tlačiareň, DRUCKER s.r.o.</t>
  </si>
  <si>
    <t>Vianočné darčeky do tried 3, NOMIland s.r.o</t>
  </si>
  <si>
    <t>Vianočné darčeky do tried 1, EduPoint, s.r.o.</t>
  </si>
  <si>
    <t>Vianočné darčeky do tried 4, NOMIland s.r.o</t>
  </si>
  <si>
    <t>Vianočné darčeky do tried 5, NOMIland s.r.o</t>
  </si>
  <si>
    <t>Vianočné darčeky do tried 6, Monte Mother</t>
  </si>
  <si>
    <t>ŠKD-koše na hračky</t>
  </si>
  <si>
    <t>UP technika</t>
  </si>
  <si>
    <t>Vianočné dielne ŠKD</t>
  </si>
  <si>
    <t>Vianočné darčeky</t>
  </si>
  <si>
    <t>Laminovačka</t>
  </si>
  <si>
    <t>Divadlo - bábkové</t>
  </si>
  <si>
    <t>vianočné tvorenie - Lienky</t>
  </si>
  <si>
    <t>vianočné tvorenie - Včielky</t>
  </si>
  <si>
    <t>vianočné tvorenie - Zajačiky</t>
  </si>
  <si>
    <t>vianočné tvorenie - Motýliky</t>
  </si>
  <si>
    <t>vianočné tvorenie - Mravčeky</t>
  </si>
  <si>
    <t>vianočné tvorenie - Kačičky</t>
  </si>
  <si>
    <t>Sumár škôlka</t>
  </si>
  <si>
    <t>Sumár škola</t>
  </si>
  <si>
    <t>Sumár Spolu</t>
  </si>
  <si>
    <t xml:space="preserve">Príjmy </t>
  </si>
  <si>
    <t>Trieda</t>
  </si>
  <si>
    <t>Počet detí v triede</t>
  </si>
  <si>
    <t>Počet príspevkov</t>
  </si>
  <si>
    <t>Suma v €</t>
  </si>
  <si>
    <t>Škola</t>
  </si>
  <si>
    <t xml:space="preserve">Počet detí </t>
  </si>
  <si>
    <t>Účet</t>
  </si>
  <si>
    <t>Hotovosť</t>
  </si>
  <si>
    <t>Mravčeky</t>
  </si>
  <si>
    <t>1.A</t>
  </si>
  <si>
    <t>Zajačiky</t>
  </si>
  <si>
    <t>1.B</t>
  </si>
  <si>
    <t>Včielky</t>
  </si>
  <si>
    <t>1.C</t>
  </si>
  <si>
    <t>1.D</t>
  </si>
  <si>
    <t>Kačičky</t>
  </si>
  <si>
    <t>Lienky</t>
  </si>
  <si>
    <t>2.A</t>
  </si>
  <si>
    <t>Lastovičky</t>
  </si>
  <si>
    <t>2.B</t>
  </si>
  <si>
    <t>Motýliky</t>
  </si>
  <si>
    <t>2.C</t>
  </si>
  <si>
    <t>Žabky</t>
  </si>
  <si>
    <t>2.D</t>
  </si>
  <si>
    <t>3.A</t>
  </si>
  <si>
    <t>3.B</t>
  </si>
  <si>
    <t>3.C</t>
  </si>
  <si>
    <t>3.D</t>
  </si>
  <si>
    <t>4.A</t>
  </si>
  <si>
    <t>4.B</t>
  </si>
  <si>
    <t>4.C</t>
  </si>
  <si>
    <t>5.A</t>
  </si>
  <si>
    <t>5.B</t>
  </si>
  <si>
    <t>5.C</t>
  </si>
  <si>
    <t>6.A</t>
  </si>
  <si>
    <t>6.C</t>
  </si>
  <si>
    <t>7.A</t>
  </si>
  <si>
    <t>7.B</t>
  </si>
  <si>
    <t>8.A</t>
  </si>
  <si>
    <t>8.B</t>
  </si>
  <si>
    <t>9.A</t>
  </si>
  <si>
    <t>9.B</t>
  </si>
  <si>
    <t>2.E</t>
  </si>
  <si>
    <t>4.D</t>
  </si>
  <si>
    <t>7.C</t>
  </si>
  <si>
    <t>Veveričky</t>
  </si>
  <si>
    <t>Didaktické pomôcky, 204 Vesmír, Elarin s.r.o.</t>
  </si>
  <si>
    <t>Divadlo - bábkové Kocúr v čižmách</t>
  </si>
  <si>
    <t>vianočné tvorenie - Žabky</t>
  </si>
  <si>
    <t>Pojazdný vozík na mapy, ŠKOLEX, spol. S.r.o.</t>
  </si>
  <si>
    <t>Školské magnetické pomôcky, Alemat.cz, spol. s r.o.</t>
  </si>
  <si>
    <t>Abeceda, Náuka o slove, Malá násobilka STIEFEL EUROCART s.r.o.</t>
  </si>
  <si>
    <t>Didaktické pomôcky, KIBOsport s.r.o.</t>
  </si>
  <si>
    <t>Mikulášske Balíčky, Ivana Zvarová</t>
  </si>
  <si>
    <t>Vianočné darčeky do tried 7, K+L NET, s.r.o.</t>
  </si>
  <si>
    <t>Vianočné darčeky do tried 8, STIEFEL EUROCART s.r.o.</t>
  </si>
  <si>
    <t xml:space="preserve">Vianočné darčeky do tried 9.(Žabky), Daniel Plecháč </t>
  </si>
  <si>
    <t xml:space="preserve">Divadielka k Mikulášovi </t>
  </si>
  <si>
    <t>**</t>
  </si>
  <si>
    <t>***/  Projekty schválené emailom 1/2024</t>
  </si>
  <si>
    <t>***</t>
  </si>
  <si>
    <t>*/  Projekty schválené na  stretnutí OZ 9/2023</t>
  </si>
  <si>
    <t>**/  Projekty schválené na  stretnutí OZ 12/2023</t>
  </si>
  <si>
    <t>Digitálna gramotnosť</t>
  </si>
  <si>
    <t>NKS u detí predškolského veku</t>
  </si>
  <si>
    <t>NKS u detí predškolského veku, Vedomostidovrecka s. r. o.</t>
  </si>
  <si>
    <t>Didaktické pomôcky, EduPoint, s.r.o.</t>
  </si>
  <si>
    <t>Školský časopis, NEUMAHR TLAČIAREŇ, s.r.o.</t>
  </si>
  <si>
    <t>Školský časopis</t>
  </si>
  <si>
    <t>Artefiletika pre "agresívne" deti, Nervuška-ARTE</t>
  </si>
  <si>
    <t>Artefiletika pre "agresívne" deti</t>
  </si>
  <si>
    <t>Lastovičky - vianočne darceky</t>
  </si>
  <si>
    <t>Lastovičky - vianočne</t>
  </si>
  <si>
    <t xml:space="preserve">Stoličky, Darčeky, Didaktické a Hudobné p., NOMIland s.r.o. </t>
  </si>
  <si>
    <t>Didaktické pomôcky, AbiiCom s.r.o.</t>
  </si>
  <si>
    <t>Vianočné darčeky do tried 10, KIBOsport s.r.o.</t>
  </si>
  <si>
    <t>Vianočné darčeky do tried 2, NOMIland s.r.o</t>
  </si>
  <si>
    <t>Vianočné darčeky do tried 11, INSGRAF s.r.o.</t>
  </si>
  <si>
    <t>ŠKD-Vianočné dielne</t>
  </si>
  <si>
    <t>Vzdelávacia exkurzia pre žiakov 6. ročníka</t>
  </si>
  <si>
    <t>ŠKD-Kôš na hračky na von do pav.C</t>
  </si>
  <si>
    <t>ŠKD-Výtvarné pomôcky</t>
  </si>
  <si>
    <t xml:space="preserve">Doprava BA - Mochovce - BA </t>
  </si>
  <si>
    <t>Doprava BA - Mochovce - BA , DOMINIQ s.r.o.</t>
  </si>
  <si>
    <t>Náučné tabule Slovenská republika - naša vlasť, preskoly.sk s.r.o.</t>
  </si>
  <si>
    <t xml:space="preserve">Divadlo na hojdačke </t>
  </si>
  <si>
    <t>vianočné tvorenie - Lastovičky</t>
  </si>
  <si>
    <t>vianočné tvorenie - Veveričky</t>
  </si>
  <si>
    <t>Po Stopách Hudby, Rytier Gaston s.r.o.</t>
  </si>
  <si>
    <t>Mikuláš</t>
  </si>
  <si>
    <t>karneval 1.st.</t>
  </si>
  <si>
    <t>Valentínska párty 2.st.</t>
  </si>
  <si>
    <t>valentínska výzdoba</t>
  </si>
  <si>
    <t>vrátenie duplicitných príspevkov</t>
  </si>
  <si>
    <t>Klávesy, MUZIKER, a.s.</t>
  </si>
  <si>
    <t>doplatok za dopravu (š.r.22/23, Xlinebus s.r.o.)</t>
  </si>
  <si>
    <t>Bankový účet 10.4.2024</t>
  </si>
  <si>
    <t>Hotovosť 10.4.2024</t>
  </si>
  <si>
    <t xml:space="preserve">stav pokladne k 10.4.2024 </t>
  </si>
  <si>
    <t xml:space="preserve">stav na účte k 10.4.2024 </t>
  </si>
  <si>
    <t>pokladňa k 10.4.2024</t>
  </si>
  <si>
    <t>bankový účet k 10.4.2024</t>
  </si>
  <si>
    <t>príspevky spolu k 10.4.2024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</si>
</sst>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S_k"/>
    <numFmt numFmtId="165" formatCode="dd/mm/yyyy"/>
    <numFmt numFmtId="166" formatCode="#,##0.00\ [$€-1]"/>
    <numFmt numFmtId="167" formatCode="dd/mm/yy"/>
    <numFmt numFmtId="168" formatCode="#,##0.00;[Red]#,##0.00"/>
  </numFmts>
  <fonts count="70" x14ac:knownFonts="1"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Microsoft Sans Serif"/>
      <family val="2"/>
      <charset val="238"/>
    </font>
    <font>
      <i/>
      <sz val="10"/>
      <name val="Arial"/>
      <family val="2"/>
      <charset val="238"/>
    </font>
    <font>
      <sz val="8"/>
      <name val="Microsoft Sans Serif"/>
      <family val="2"/>
      <charset val="238"/>
    </font>
    <font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color theme="8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  <charset val="238"/>
      <scheme val="minor"/>
    </font>
    <font>
      <b/>
      <sz val="12"/>
      <color theme="8" tint="-0.499984740745262"/>
      <name val="Arial"/>
      <family val="2"/>
      <charset val="238"/>
    </font>
    <font>
      <b/>
      <sz val="10"/>
      <color theme="8" tint="-0.499984740745262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46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BFDE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9" fontId="31" fillId="0" borderId="0" applyFill="0" applyBorder="0" applyAlignment="0" applyProtection="0"/>
    <xf numFmtId="0" fontId="20" fillId="0" borderId="0"/>
    <xf numFmtId="0" fontId="38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1" fillId="0" borderId="0"/>
    <xf numFmtId="0" fontId="3" fillId="0" borderId="0"/>
  </cellStyleXfs>
  <cellXfs count="333">
    <xf numFmtId="0" fontId="0" fillId="0" borderId="0" xfId="0"/>
    <xf numFmtId="0" fontId="21" fillId="0" borderId="2" xfId="0" applyFont="1" applyBorder="1"/>
    <xf numFmtId="0" fontId="0" fillId="0" borderId="2" xfId="0" applyBorder="1"/>
    <xf numFmtId="1" fontId="0" fillId="0" borderId="2" xfId="0" applyNumberFormat="1" applyBorder="1"/>
    <xf numFmtId="0" fontId="0" fillId="0" borderId="2" xfId="0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top"/>
    </xf>
    <xf numFmtId="2" fontId="0" fillId="0" borderId="2" xfId="0" applyNumberFormat="1" applyBorder="1" applyAlignment="1">
      <alignment horizontal="center"/>
    </xf>
    <xf numFmtId="49" fontId="23" fillId="0" borderId="2" xfId="0" applyNumberFormat="1" applyFont="1" applyBorder="1" applyAlignment="1">
      <alignment horizontal="center" vertical="center"/>
    </xf>
    <xf numFmtId="0" fontId="25" fillId="0" borderId="2" xfId="0" applyFont="1" applyBorder="1"/>
    <xf numFmtId="166" fontId="0" fillId="0" borderId="2" xfId="0" applyNumberFormat="1" applyBorder="1"/>
    <xf numFmtId="166" fontId="0" fillId="0" borderId="2" xfId="0" applyNumberFormat="1" applyBorder="1" applyAlignment="1">
      <alignment horizontal="right"/>
    </xf>
    <xf numFmtId="9" fontId="0" fillId="0" borderId="2" xfId="1" applyFont="1" applyFill="1" applyBorder="1" applyAlignment="1" applyProtection="1"/>
    <xf numFmtId="0" fontId="21" fillId="2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21" fillId="0" borderId="2" xfId="0" applyFont="1" applyBorder="1" applyAlignment="1">
      <alignment horizontal="right"/>
    </xf>
    <xf numFmtId="164" fontId="0" fillId="0" borderId="2" xfId="0" applyNumberFormat="1" applyBorder="1"/>
    <xf numFmtId="165" fontId="23" fillId="0" borderId="2" xfId="0" applyNumberFormat="1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165" fontId="22" fillId="0" borderId="2" xfId="0" applyNumberFormat="1" applyFont="1" applyBorder="1" applyAlignment="1">
      <alignment horizontal="right"/>
    </xf>
    <xf numFmtId="0" fontId="26" fillId="0" borderId="2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0" fillId="3" borderId="2" xfId="0" applyFill="1" applyBorder="1"/>
    <xf numFmtId="166" fontId="0" fillId="0" borderId="2" xfId="0" applyNumberFormat="1" applyBorder="1" applyAlignment="1">
      <alignment horizontal="center"/>
    </xf>
    <xf numFmtId="167" fontId="0" fillId="0" borderId="0" xfId="0" applyNumberFormat="1"/>
    <xf numFmtId="0" fontId="28" fillId="0" borderId="0" xfId="0" applyFont="1"/>
    <xf numFmtId="4" fontId="0" fillId="0" borderId="0" xfId="0" applyNumberFormat="1"/>
    <xf numFmtId="0" fontId="23" fillId="0" borderId="0" xfId="0" applyFont="1"/>
    <xf numFmtId="4" fontId="21" fillId="0" borderId="0" xfId="0" applyNumberFormat="1" applyFont="1"/>
    <xf numFmtId="0" fontId="29" fillId="0" borderId="0" xfId="0" applyFont="1"/>
    <xf numFmtId="0" fontId="30" fillId="0" borderId="0" xfId="0" applyFont="1"/>
    <xf numFmtId="4" fontId="28" fillId="0" borderId="0" xfId="0" applyNumberFormat="1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165" fontId="29" fillId="0" borderId="0" xfId="0" applyNumberFormat="1" applyFont="1"/>
    <xf numFmtId="4" fontId="0" fillId="0" borderId="0" xfId="0" applyNumberFormat="1" applyProtection="1">
      <protection locked="0"/>
    </xf>
    <xf numFmtId="0" fontId="35" fillId="0" borderId="0" xfId="0" applyFont="1"/>
    <xf numFmtId="9" fontId="28" fillId="0" borderId="0" xfId="0" applyNumberFormat="1" applyFont="1"/>
    <xf numFmtId="166" fontId="21" fillId="0" borderId="0" xfId="0" applyNumberFormat="1" applyFont="1"/>
    <xf numFmtId="166" fontId="28" fillId="0" borderId="0" xfId="0" applyNumberFormat="1" applyFont="1"/>
    <xf numFmtId="166" fontId="0" fillId="0" borderId="0" xfId="0" applyNumberFormat="1"/>
    <xf numFmtId="166" fontId="36" fillId="0" borderId="0" xfId="0" applyNumberFormat="1" applyFont="1"/>
    <xf numFmtId="166" fontId="37" fillId="0" borderId="0" xfId="0" applyNumberFormat="1" applyFont="1"/>
    <xf numFmtId="166" fontId="39" fillId="0" borderId="0" xfId="0" applyNumberFormat="1" applyFont="1"/>
    <xf numFmtId="0" fontId="39" fillId="4" borderId="13" xfId="0" applyFont="1" applyFill="1" applyBorder="1" applyAlignment="1">
      <alignment horizontal="right"/>
    </xf>
    <xf numFmtId="166" fontId="39" fillId="4" borderId="14" xfId="0" applyNumberFormat="1" applyFont="1" applyFill="1" applyBorder="1"/>
    <xf numFmtId="0" fontId="38" fillId="0" borderId="0" xfId="3"/>
    <xf numFmtId="0" fontId="45" fillId="0" borderId="0" xfId="3" applyFont="1"/>
    <xf numFmtId="0" fontId="38" fillId="0" borderId="0" xfId="3" applyAlignment="1">
      <alignment horizontal="center" vertical="center" wrapText="1"/>
    </xf>
    <xf numFmtId="0" fontId="46" fillId="0" borderId="0" xfId="3" applyFont="1"/>
    <xf numFmtId="0" fontId="38" fillId="0" borderId="25" xfId="3" applyBorder="1" applyAlignment="1">
      <alignment horizontal="center" vertical="center" wrapText="1"/>
    </xf>
    <xf numFmtId="0" fontId="38" fillId="0" borderId="26" xfId="3" applyBorder="1" applyAlignment="1">
      <alignment horizontal="center" vertical="center" wrapText="1"/>
    </xf>
    <xf numFmtId="0" fontId="46" fillId="0" borderId="27" xfId="3" applyFont="1" applyBorder="1" applyAlignment="1">
      <alignment horizontal="center" vertical="center" wrapText="1"/>
    </xf>
    <xf numFmtId="0" fontId="46" fillId="0" borderId="0" xfId="3" applyFont="1" applyAlignment="1">
      <alignment horizontal="center"/>
    </xf>
    <xf numFmtId="4" fontId="46" fillId="0" borderId="0" xfId="3" applyNumberFormat="1" applyFont="1" applyAlignment="1">
      <alignment horizontal="center"/>
    </xf>
    <xf numFmtId="4" fontId="44" fillId="0" borderId="0" xfId="3" applyNumberFormat="1" applyFont="1" applyAlignment="1">
      <alignment horizontal="center"/>
    </xf>
    <xf numFmtId="4" fontId="47" fillId="0" borderId="24" xfId="3" applyNumberFormat="1" applyFont="1" applyBorder="1" applyAlignment="1">
      <alignment horizontal="center"/>
    </xf>
    <xf numFmtId="4" fontId="47" fillId="0" borderId="17" xfId="3" applyNumberFormat="1" applyFont="1" applyBorder="1" applyAlignment="1">
      <alignment horizontal="center"/>
    </xf>
    <xf numFmtId="4" fontId="48" fillId="0" borderId="18" xfId="3" applyNumberFormat="1" applyFont="1" applyBorder="1" applyAlignment="1">
      <alignment horizontal="center"/>
    </xf>
    <xf numFmtId="3" fontId="46" fillId="0" borderId="0" xfId="3" applyNumberFormat="1" applyFont="1" applyAlignment="1">
      <alignment horizontal="center"/>
    </xf>
    <xf numFmtId="4" fontId="51" fillId="0" borderId="0" xfId="3" applyNumberFormat="1" applyFont="1" applyAlignment="1">
      <alignment horizontal="center"/>
    </xf>
    <xf numFmtId="2" fontId="46" fillId="0" borderId="0" xfId="3" applyNumberFormat="1" applyFont="1"/>
    <xf numFmtId="2" fontId="38" fillId="0" borderId="0" xfId="3" applyNumberFormat="1"/>
    <xf numFmtId="4" fontId="41" fillId="0" borderId="10" xfId="3" applyNumberFormat="1" applyFont="1" applyBorder="1"/>
    <xf numFmtId="4" fontId="41" fillId="0" borderId="12" xfId="3" applyNumberFormat="1" applyFont="1" applyBorder="1"/>
    <xf numFmtId="4" fontId="38" fillId="0" borderId="19" xfId="3" applyNumberFormat="1" applyBorder="1" applyAlignment="1">
      <alignment vertical="center"/>
    </xf>
    <xf numFmtId="0" fontId="38" fillId="0" borderId="11" xfId="3" applyBorder="1" applyAlignment="1">
      <alignment horizontal="center"/>
    </xf>
    <xf numFmtId="4" fontId="38" fillId="0" borderId="20" xfId="3" applyNumberFormat="1" applyBorder="1" applyAlignment="1">
      <alignment horizontal="right"/>
    </xf>
    <xf numFmtId="0" fontId="0" fillId="0" borderId="7" xfId="0" applyBorder="1"/>
    <xf numFmtId="166" fontId="0" fillId="0" borderId="8" xfId="0" applyNumberFormat="1" applyBorder="1"/>
    <xf numFmtId="0" fontId="0" fillId="0" borderId="9" xfId="0" applyBorder="1"/>
    <xf numFmtId="0" fontId="0" fillId="0" borderId="9" xfId="0" applyBorder="1" applyAlignment="1" applyProtection="1">
      <alignment wrapText="1"/>
      <protection locked="0"/>
    </xf>
    <xf numFmtId="9" fontId="35" fillId="0" borderId="0" xfId="0" applyNumberFormat="1" applyFont="1"/>
    <xf numFmtId="0" fontId="38" fillId="0" borderId="7" xfId="3" applyBorder="1" applyAlignment="1">
      <alignment horizontal="center"/>
    </xf>
    <xf numFmtId="0" fontId="53" fillId="5" borderId="0" xfId="0" applyFont="1" applyFill="1"/>
    <xf numFmtId="166" fontId="53" fillId="5" borderId="0" xfId="0" applyNumberFormat="1" applyFont="1" applyFill="1"/>
    <xf numFmtId="0" fontId="52" fillId="5" borderId="0" xfId="0" applyFont="1" applyFill="1"/>
    <xf numFmtId="0" fontId="57" fillId="0" borderId="0" xfId="0" applyFont="1"/>
    <xf numFmtId="166" fontId="57" fillId="0" borderId="0" xfId="0" applyNumberFormat="1" applyFont="1"/>
    <xf numFmtId="4" fontId="57" fillId="0" borderId="0" xfId="0" applyNumberFormat="1" applyFont="1"/>
    <xf numFmtId="0" fontId="54" fillId="5" borderId="0" xfId="0" applyFont="1" applyFill="1"/>
    <xf numFmtId="166" fontId="55" fillId="5" borderId="0" xfId="0" applyNumberFormat="1" applyFont="1" applyFill="1"/>
    <xf numFmtId="166" fontId="40" fillId="0" borderId="0" xfId="0" applyNumberFormat="1" applyFont="1"/>
    <xf numFmtId="0" fontId="58" fillId="0" borderId="0" xfId="0" applyFont="1"/>
    <xf numFmtId="166" fontId="58" fillId="0" borderId="0" xfId="0" applyNumberFormat="1" applyFont="1"/>
    <xf numFmtId="0" fontId="40" fillId="0" borderId="0" xfId="0" applyFont="1"/>
    <xf numFmtId="166" fontId="0" fillId="0" borderId="10" xfId="0" applyNumberFormat="1" applyBorder="1"/>
    <xf numFmtId="9" fontId="57" fillId="0" borderId="0" xfId="0" applyNumberFormat="1" applyFont="1"/>
    <xf numFmtId="4" fontId="0" fillId="0" borderId="10" xfId="0" applyNumberFormat="1" applyBorder="1" applyProtection="1">
      <protection locked="0"/>
    </xf>
    <xf numFmtId="4" fontId="47" fillId="0" borderId="26" xfId="3" applyNumberFormat="1" applyFont="1" applyBorder="1" applyAlignment="1">
      <alignment horizontal="right"/>
    </xf>
    <xf numFmtId="4" fontId="48" fillId="0" borderId="27" xfId="3" applyNumberFormat="1" applyFont="1" applyBorder="1" applyAlignment="1">
      <alignment horizontal="right"/>
    </xf>
    <xf numFmtId="4" fontId="38" fillId="0" borderId="15" xfId="3" applyNumberFormat="1" applyBorder="1" applyAlignment="1">
      <alignment horizontal="right"/>
    </xf>
    <xf numFmtId="0" fontId="38" fillId="0" borderId="9" xfId="3" applyBorder="1" applyAlignment="1">
      <alignment horizontal="center"/>
    </xf>
    <xf numFmtId="2" fontId="38" fillId="6" borderId="29" xfId="3" applyNumberFormat="1" applyFill="1" applyBorder="1" applyAlignment="1">
      <alignment vertical="center"/>
    </xf>
    <xf numFmtId="4" fontId="50" fillId="0" borderId="4" xfId="3" applyNumberFormat="1" applyFont="1" applyBorder="1" applyAlignment="1">
      <alignment horizontal="center"/>
    </xf>
    <xf numFmtId="9" fontId="55" fillId="5" borderId="0" xfId="0" applyNumberFormat="1" applyFont="1" applyFill="1"/>
    <xf numFmtId="0" fontId="0" fillId="0" borderId="11" xfId="0" applyBorder="1"/>
    <xf numFmtId="166" fontId="60" fillId="0" borderId="0" xfId="0" applyNumberFormat="1" applyFont="1"/>
    <xf numFmtId="0" fontId="38" fillId="0" borderId="20" xfId="3" applyBorder="1" applyAlignment="1">
      <alignment horizontal="left" wrapText="1"/>
    </xf>
    <xf numFmtId="0" fontId="46" fillId="0" borderId="13" xfId="3" applyFont="1" applyBorder="1" applyAlignment="1">
      <alignment horizontal="center"/>
    </xf>
    <xf numFmtId="0" fontId="46" fillId="0" borderId="14" xfId="3" applyFont="1" applyBorder="1" applyAlignment="1">
      <alignment horizontal="center"/>
    </xf>
    <xf numFmtId="0" fontId="0" fillId="0" borderId="11" xfId="0" applyBorder="1" applyAlignment="1" applyProtection="1">
      <alignment wrapText="1"/>
      <protection locked="0"/>
    </xf>
    <xf numFmtId="0" fontId="0" fillId="0" borderId="28" xfId="0" applyBorder="1"/>
    <xf numFmtId="166" fontId="0" fillId="0" borderId="30" xfId="0" applyNumberFormat="1" applyBorder="1"/>
    <xf numFmtId="0" fontId="39" fillId="4" borderId="3" xfId="0" applyFont="1" applyFill="1" applyBorder="1" applyAlignment="1">
      <alignment horizontal="right"/>
    </xf>
    <xf numFmtId="166" fontId="39" fillId="4" borderId="4" xfId="0" applyNumberFormat="1" applyFont="1" applyFill="1" applyBorder="1"/>
    <xf numFmtId="0" fontId="51" fillId="0" borderId="0" xfId="3" applyFont="1" applyAlignment="1">
      <alignment horizontal="center" vertical="center" wrapText="1"/>
    </xf>
    <xf numFmtId="4" fontId="0" fillId="0" borderId="12" xfId="0" applyNumberFormat="1" applyBorder="1" applyProtection="1">
      <protection locked="0"/>
    </xf>
    <xf numFmtId="0" fontId="38" fillId="0" borderId="29" xfId="3" applyBorder="1" applyAlignment="1">
      <alignment horizontal="center" vertical="center" wrapText="1"/>
    </xf>
    <xf numFmtId="0" fontId="46" fillId="0" borderId="30" xfId="3" applyFont="1" applyBorder="1" applyAlignment="1">
      <alignment horizontal="center" vertical="center" wrapText="1"/>
    </xf>
    <xf numFmtId="4" fontId="46" fillId="0" borderId="26" xfId="3" applyNumberFormat="1" applyFont="1" applyBorder="1" applyAlignment="1">
      <alignment horizontal="right"/>
    </xf>
    <xf numFmtId="4" fontId="44" fillId="0" borderId="27" xfId="3" applyNumberFormat="1" applyFont="1" applyBorder="1" applyAlignment="1">
      <alignment horizontal="right"/>
    </xf>
    <xf numFmtId="0" fontId="38" fillId="0" borderId="15" xfId="3" applyBorder="1" applyAlignment="1">
      <alignment horizontal="left" wrapText="1"/>
    </xf>
    <xf numFmtId="0" fontId="38" fillId="0" borderId="19" xfId="3" applyBorder="1" applyAlignment="1">
      <alignment horizontal="left" wrapText="1"/>
    </xf>
    <xf numFmtId="4" fontId="38" fillId="0" borderId="19" xfId="3" applyNumberFormat="1" applyBorder="1" applyAlignment="1">
      <alignment horizontal="right"/>
    </xf>
    <xf numFmtId="4" fontId="12" fillId="0" borderId="8" xfId="3" applyNumberFormat="1" applyFont="1" applyBorder="1" applyAlignment="1">
      <alignment horizontal="right"/>
    </xf>
    <xf numFmtId="4" fontId="59" fillId="0" borderId="10" xfId="3" applyNumberFormat="1" applyFont="1" applyBorder="1" applyAlignment="1">
      <alignment horizontal="right"/>
    </xf>
    <xf numFmtId="4" fontId="59" fillId="0" borderId="12" xfId="3" applyNumberFormat="1" applyFont="1" applyBorder="1" applyAlignment="1">
      <alignment horizontal="right"/>
    </xf>
    <xf numFmtId="4" fontId="38" fillId="7" borderId="17" xfId="3" applyNumberFormat="1" applyFill="1" applyBorder="1"/>
    <xf numFmtId="4" fontId="41" fillId="7" borderId="18" xfId="3" applyNumberFormat="1" applyFont="1" applyFill="1" applyBorder="1"/>
    <xf numFmtId="4" fontId="41" fillId="0" borderId="23" xfId="3" applyNumberFormat="1" applyFont="1" applyBorder="1"/>
    <xf numFmtId="0" fontId="0" fillId="0" borderId="32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4" fontId="0" fillId="0" borderId="22" xfId="0" applyNumberFormat="1" applyBorder="1" applyProtection="1">
      <protection locked="0"/>
    </xf>
    <xf numFmtId="4" fontId="38" fillId="6" borderId="17" xfId="3" applyNumberFormat="1" applyFill="1" applyBorder="1" applyAlignment="1">
      <alignment vertical="center"/>
    </xf>
    <xf numFmtId="168" fontId="38" fillId="0" borderId="0" xfId="3" applyNumberFormat="1"/>
    <xf numFmtId="168" fontId="38" fillId="7" borderId="17" xfId="3" applyNumberFormat="1" applyFill="1" applyBorder="1"/>
    <xf numFmtId="168" fontId="0" fillId="0" borderId="20" xfId="0" applyNumberFormat="1" applyBorder="1" applyAlignment="1" applyProtection="1">
      <alignment horizontal="left" wrapText="1"/>
      <protection locked="0"/>
    </xf>
    <xf numFmtId="168" fontId="47" fillId="0" borderId="25" xfId="3" applyNumberFormat="1" applyFont="1" applyBorder="1" applyAlignment="1">
      <alignment horizontal="right"/>
    </xf>
    <xf numFmtId="168" fontId="47" fillId="0" borderId="24" xfId="3" applyNumberFormat="1" applyFont="1" applyBorder="1" applyAlignment="1">
      <alignment horizontal="center"/>
    </xf>
    <xf numFmtId="168" fontId="38" fillId="0" borderId="31" xfId="3" applyNumberFormat="1" applyBorder="1" applyAlignment="1">
      <alignment horizontal="center" vertical="center" wrapText="1"/>
    </xf>
    <xf numFmtId="168" fontId="38" fillId="0" borderId="19" xfId="3" applyNumberFormat="1" applyBorder="1" applyAlignment="1">
      <alignment horizontal="right"/>
    </xf>
    <xf numFmtId="168" fontId="38" fillId="0" borderId="15" xfId="3" applyNumberFormat="1" applyBorder="1" applyAlignment="1">
      <alignment horizontal="right"/>
    </xf>
    <xf numFmtId="168" fontId="38" fillId="0" borderId="20" xfId="3" applyNumberFormat="1" applyBorder="1" applyAlignment="1">
      <alignment horizontal="right"/>
    </xf>
    <xf numFmtId="168" fontId="46" fillId="0" borderId="25" xfId="3" applyNumberFormat="1" applyFont="1" applyBorder="1" applyAlignment="1">
      <alignment horizontal="right"/>
    </xf>
    <xf numFmtId="168" fontId="38" fillId="0" borderId="25" xfId="3" applyNumberFormat="1" applyBorder="1" applyAlignment="1">
      <alignment horizontal="center" vertical="center" wrapText="1"/>
    </xf>
    <xf numFmtId="168" fontId="46" fillId="0" borderId="0" xfId="3" applyNumberFormat="1" applyFont="1" applyAlignment="1">
      <alignment horizontal="center"/>
    </xf>
    <xf numFmtId="0" fontId="38" fillId="0" borderId="15" xfId="3" applyBorder="1"/>
    <xf numFmtId="0" fontId="38" fillId="0" borderId="17" xfId="3" applyBorder="1"/>
    <xf numFmtId="4" fontId="38" fillId="0" borderId="15" xfId="3" applyNumberFormat="1" applyBorder="1" applyAlignment="1">
      <alignment vertical="center"/>
    </xf>
    <xf numFmtId="2" fontId="38" fillId="0" borderId="19" xfId="3" applyNumberFormat="1" applyBorder="1" applyAlignment="1">
      <alignment vertical="center"/>
    </xf>
    <xf numFmtId="0" fontId="10" fillId="0" borderId="19" xfId="3" applyFont="1" applyBorder="1" applyAlignment="1">
      <alignment vertical="center"/>
    </xf>
    <xf numFmtId="0" fontId="10" fillId="0" borderId="15" xfId="3" applyFont="1" applyBorder="1" applyAlignment="1">
      <alignment horizontal="left" vertical="top" wrapText="1"/>
    </xf>
    <xf numFmtId="0" fontId="38" fillId="0" borderId="10" xfId="3" applyBorder="1"/>
    <xf numFmtId="0" fontId="41" fillId="0" borderId="15" xfId="3" applyFont="1" applyBorder="1"/>
    <xf numFmtId="168" fontId="38" fillId="0" borderId="15" xfId="3" applyNumberFormat="1" applyBorder="1"/>
    <xf numFmtId="0" fontId="9" fillId="0" borderId="15" xfId="3" applyFont="1" applyBorder="1" applyAlignment="1">
      <alignment wrapText="1"/>
    </xf>
    <xf numFmtId="4" fontId="9" fillId="0" borderId="15" xfId="3" applyNumberFormat="1" applyFont="1" applyBorder="1"/>
    <xf numFmtId="4" fontId="60" fillId="0" borderId="15" xfId="0" applyNumberFormat="1" applyFont="1" applyBorder="1" applyProtection="1">
      <protection locked="0"/>
    </xf>
    <xf numFmtId="0" fontId="9" fillId="0" borderId="15" xfId="3" applyFont="1" applyBorder="1" applyAlignment="1">
      <alignment vertical="center" wrapText="1"/>
    </xf>
    <xf numFmtId="4" fontId="59" fillId="0" borderId="15" xfId="3" applyNumberFormat="1" applyFont="1" applyBorder="1" applyAlignment="1">
      <alignment horizontal="right"/>
    </xf>
    <xf numFmtId="0" fontId="9" fillId="0" borderId="15" xfId="3" applyFont="1" applyBorder="1" applyAlignment="1">
      <alignment horizontal="left" wrapText="1"/>
    </xf>
    <xf numFmtId="0" fontId="9" fillId="0" borderId="15" xfId="3" applyFont="1" applyBorder="1" applyAlignment="1">
      <alignment horizontal="right" wrapText="1"/>
    </xf>
    <xf numFmtId="168" fontId="9" fillId="0" borderId="20" xfId="3" applyNumberFormat="1" applyFont="1" applyBorder="1"/>
    <xf numFmtId="4" fontId="9" fillId="0" borderId="20" xfId="3" applyNumberFormat="1" applyFont="1" applyBorder="1"/>
    <xf numFmtId="168" fontId="9" fillId="0" borderId="15" xfId="3" applyNumberFormat="1" applyFont="1" applyBorder="1"/>
    <xf numFmtId="4" fontId="62" fillId="0" borderId="15" xfId="0" applyNumberFormat="1" applyFont="1" applyBorder="1" applyProtection="1">
      <protection locked="0"/>
    </xf>
    <xf numFmtId="4" fontId="38" fillId="0" borderId="15" xfId="3" applyNumberFormat="1" applyBorder="1"/>
    <xf numFmtId="4" fontId="60" fillId="0" borderId="20" xfId="0" applyNumberFormat="1" applyFont="1" applyBorder="1" applyProtection="1">
      <protection locked="0"/>
    </xf>
    <xf numFmtId="4" fontId="38" fillId="7" borderId="16" xfId="3" applyNumberFormat="1" applyFill="1" applyBorder="1" applyAlignment="1">
      <alignment horizontal="right"/>
    </xf>
    <xf numFmtId="2" fontId="38" fillId="0" borderId="15" xfId="3" applyNumberFormat="1" applyBorder="1" applyAlignment="1">
      <alignment vertical="center"/>
    </xf>
    <xf numFmtId="4" fontId="38" fillId="0" borderId="33" xfId="3" applyNumberFormat="1" applyBorder="1" applyAlignment="1">
      <alignment vertical="center"/>
    </xf>
    <xf numFmtId="0" fontId="38" fillId="0" borderId="0" xfId="3" applyAlignment="1">
      <alignment horizontal="center"/>
    </xf>
    <xf numFmtId="168" fontId="38" fillId="0" borderId="36" xfId="3" applyNumberFormat="1" applyBorder="1" applyAlignment="1">
      <alignment horizontal="center" vertical="center" wrapText="1"/>
    </xf>
    <xf numFmtId="0" fontId="38" fillId="0" borderId="36" xfId="3" applyBorder="1" applyAlignment="1">
      <alignment horizontal="center" vertical="center" wrapText="1"/>
    </xf>
    <xf numFmtId="0" fontId="46" fillId="0" borderId="36" xfId="3" applyFont="1" applyBorder="1" applyAlignment="1">
      <alignment horizontal="center" vertical="center" wrapText="1"/>
    </xf>
    <xf numFmtId="0" fontId="61" fillId="0" borderId="34" xfId="0" applyFont="1" applyBorder="1" applyAlignment="1" applyProtection="1">
      <alignment wrapText="1"/>
      <protection locked="0"/>
    </xf>
    <xf numFmtId="4" fontId="62" fillId="0" borderId="34" xfId="0" applyNumberFormat="1" applyFont="1" applyBorder="1" applyProtection="1">
      <protection locked="0"/>
    </xf>
    <xf numFmtId="4" fontId="41" fillId="0" borderId="37" xfId="3" applyNumberFormat="1" applyFont="1" applyBorder="1"/>
    <xf numFmtId="168" fontId="38" fillId="7" borderId="17" xfId="3" applyNumberFormat="1" applyFill="1" applyBorder="1" applyAlignment="1">
      <alignment horizontal="right" vertical="center"/>
    </xf>
    <xf numFmtId="4" fontId="38" fillId="7" borderId="16" xfId="3" applyNumberFormat="1" applyFill="1" applyBorder="1" applyAlignment="1">
      <alignment horizontal="right" vertical="center"/>
    </xf>
    <xf numFmtId="4" fontId="41" fillId="7" borderId="18" xfId="3" applyNumberFormat="1" applyFont="1" applyFill="1" applyBorder="1" applyAlignment="1">
      <alignment horizontal="right" vertical="center"/>
    </xf>
    <xf numFmtId="0" fontId="38" fillId="0" borderId="40" xfId="3" applyBorder="1" applyAlignment="1">
      <alignment horizontal="center"/>
    </xf>
    <xf numFmtId="0" fontId="38" fillId="0" borderId="41" xfId="3" applyBorder="1" applyAlignment="1">
      <alignment horizontal="center"/>
    </xf>
    <xf numFmtId="0" fontId="38" fillId="0" borderId="42" xfId="3" applyBorder="1" applyAlignment="1">
      <alignment horizontal="center"/>
    </xf>
    <xf numFmtId="0" fontId="38" fillId="0" borderId="36" xfId="3" applyBorder="1" applyAlignment="1">
      <alignment horizontal="center"/>
    </xf>
    <xf numFmtId="0" fontId="38" fillId="0" borderId="43" xfId="3" applyBorder="1" applyAlignment="1">
      <alignment horizontal="center"/>
    </xf>
    <xf numFmtId="0" fontId="38" fillId="0" borderId="46" xfId="3" applyBorder="1" applyAlignment="1">
      <alignment horizontal="center"/>
    </xf>
    <xf numFmtId="0" fontId="0" fillId="0" borderId="15" xfId="0" applyBorder="1" applyAlignment="1" applyProtection="1">
      <alignment wrapText="1"/>
      <protection locked="0"/>
    </xf>
    <xf numFmtId="0" fontId="9" fillId="0" borderId="19" xfId="3" applyFont="1" applyBorder="1" applyAlignment="1">
      <alignment wrapText="1"/>
    </xf>
    <xf numFmtId="168" fontId="9" fillId="0" borderId="19" xfId="3" applyNumberFormat="1" applyFont="1" applyBorder="1"/>
    <xf numFmtId="4" fontId="59" fillId="0" borderId="19" xfId="3" applyNumberFormat="1" applyFont="1" applyBorder="1" applyAlignment="1">
      <alignment horizontal="right"/>
    </xf>
    <xf numFmtId="4" fontId="9" fillId="0" borderId="8" xfId="3" applyNumberFormat="1" applyFont="1" applyBorder="1"/>
    <xf numFmtId="4" fontId="9" fillId="0" borderId="10" xfId="3" applyNumberFormat="1" applyFont="1" applyBorder="1"/>
    <xf numFmtId="4" fontId="9" fillId="0" borderId="12" xfId="3" applyNumberFormat="1" applyFont="1" applyBorder="1"/>
    <xf numFmtId="0" fontId="38" fillId="0" borderId="45" xfId="3" applyBorder="1" applyAlignment="1">
      <alignment horizontal="center" vertical="center" wrapText="1"/>
    </xf>
    <xf numFmtId="0" fontId="38" fillId="0" borderId="33" xfId="3" applyBorder="1"/>
    <xf numFmtId="4" fontId="38" fillId="0" borderId="34" xfId="3" applyNumberFormat="1" applyBorder="1" applyAlignment="1">
      <alignment vertical="center"/>
    </xf>
    <xf numFmtId="4" fontId="46" fillId="0" borderId="40" xfId="3" applyNumberFormat="1" applyFont="1" applyBorder="1" applyAlignment="1">
      <alignment horizontal="center"/>
    </xf>
    <xf numFmtId="0" fontId="62" fillId="0" borderId="0" xfId="3" applyFont="1"/>
    <xf numFmtId="0" fontId="62" fillId="0" borderId="0" xfId="3" applyFont="1" applyAlignment="1">
      <alignment horizontal="center"/>
    </xf>
    <xf numFmtId="4" fontId="47" fillId="0" borderId="25" xfId="3" applyNumberFormat="1" applyFont="1" applyBorder="1" applyAlignment="1">
      <alignment horizontal="right"/>
    </xf>
    <xf numFmtId="0" fontId="38" fillId="0" borderId="9" xfId="3" applyBorder="1"/>
    <xf numFmtId="0" fontId="38" fillId="0" borderId="11" xfId="3" applyBorder="1"/>
    <xf numFmtId="0" fontId="0" fillId="0" borderId="24" xfId="0" applyBorder="1" applyAlignment="1" applyProtection="1">
      <alignment wrapText="1"/>
      <protection locked="0"/>
    </xf>
    <xf numFmtId="0" fontId="7" fillId="0" borderId="15" xfId="3" applyFont="1" applyBorder="1" applyAlignment="1">
      <alignment wrapText="1"/>
    </xf>
    <xf numFmtId="2" fontId="38" fillId="6" borderId="31" xfId="3" applyNumberFormat="1" applyFill="1" applyBorder="1" applyAlignment="1">
      <alignment vertical="center"/>
    </xf>
    <xf numFmtId="0" fontId="8" fillId="0" borderId="38" xfId="3" applyFont="1" applyBorder="1" applyAlignment="1">
      <alignment vertical="center" wrapText="1"/>
    </xf>
    <xf numFmtId="0" fontId="9" fillId="0" borderId="44" xfId="3" applyFont="1" applyBorder="1" applyAlignment="1">
      <alignment vertical="center" wrapText="1"/>
    </xf>
    <xf numFmtId="4" fontId="46" fillId="0" borderId="41" xfId="3" applyNumberFormat="1" applyFont="1" applyBorder="1" applyAlignment="1">
      <alignment horizontal="center"/>
    </xf>
    <xf numFmtId="0" fontId="6" fillId="0" borderId="39" xfId="3" applyFont="1" applyBorder="1" applyAlignment="1">
      <alignment vertical="center"/>
    </xf>
    <xf numFmtId="4" fontId="38" fillId="0" borderId="0" xfId="3" applyNumberFormat="1"/>
    <xf numFmtId="4" fontId="46" fillId="0" borderId="45" xfId="3" applyNumberFormat="1" applyFont="1" applyBorder="1" applyAlignment="1">
      <alignment horizontal="center" vertical="center" wrapText="1"/>
    </xf>
    <xf numFmtId="4" fontId="46" fillId="6" borderId="30" xfId="3" applyNumberFormat="1" applyFont="1" applyFill="1" applyBorder="1" applyAlignment="1">
      <alignment vertical="center"/>
    </xf>
    <xf numFmtId="4" fontId="46" fillId="0" borderId="8" xfId="3" applyNumberFormat="1" applyFont="1" applyBorder="1" applyAlignment="1">
      <alignment vertical="center"/>
    </xf>
    <xf numFmtId="4" fontId="46" fillId="0" borderId="10" xfId="3" applyNumberFormat="1" applyFont="1" applyBorder="1" applyAlignment="1">
      <alignment vertical="center"/>
    </xf>
    <xf numFmtId="4" fontId="38" fillId="0" borderId="10" xfId="3" applyNumberFormat="1" applyBorder="1"/>
    <xf numFmtId="4" fontId="38" fillId="0" borderId="35" xfId="3" applyNumberFormat="1" applyBorder="1"/>
    <xf numFmtId="4" fontId="46" fillId="6" borderId="18" xfId="3" applyNumberFormat="1" applyFont="1" applyFill="1" applyBorder="1" applyAlignment="1">
      <alignment vertical="center"/>
    </xf>
    <xf numFmtId="4" fontId="38" fillId="0" borderId="37" xfId="3" applyNumberFormat="1" applyBorder="1" applyAlignment="1">
      <alignment vertical="center"/>
    </xf>
    <xf numFmtId="4" fontId="38" fillId="0" borderId="10" xfId="3" applyNumberFormat="1" applyBorder="1" applyAlignment="1">
      <alignment vertical="center"/>
    </xf>
    <xf numFmtId="4" fontId="38" fillId="0" borderId="35" xfId="3" applyNumberFormat="1" applyBorder="1" applyAlignment="1">
      <alignment vertical="center"/>
    </xf>
    <xf numFmtId="4" fontId="46" fillId="0" borderId="23" xfId="3" applyNumberFormat="1" applyFont="1" applyBorder="1" applyAlignment="1">
      <alignment vertical="center"/>
    </xf>
    <xf numFmtId="4" fontId="38" fillId="0" borderId="18" xfId="3" applyNumberFormat="1" applyBorder="1"/>
    <xf numFmtId="4" fontId="46" fillId="0" borderId="27" xfId="3" applyNumberFormat="1" applyFont="1" applyBorder="1" applyAlignment="1">
      <alignment horizontal="center" vertical="center" wrapText="1"/>
    </xf>
    <xf numFmtId="4" fontId="46" fillId="0" borderId="0" xfId="3" applyNumberFormat="1" applyFont="1"/>
    <xf numFmtId="4" fontId="60" fillId="0" borderId="22" xfId="0" applyNumberFormat="1" applyFont="1" applyBorder="1" applyProtection="1">
      <protection locked="0"/>
    </xf>
    <xf numFmtId="0" fontId="5" fillId="0" borderId="34" xfId="3" applyFont="1" applyBorder="1" applyAlignment="1">
      <alignment vertical="center" wrapText="1"/>
    </xf>
    <xf numFmtId="0" fontId="5" fillId="0" borderId="15" xfId="3" applyFont="1" applyBorder="1" applyAlignment="1">
      <alignment horizontal="left" wrapText="1"/>
    </xf>
    <xf numFmtId="0" fontId="5" fillId="0" borderId="15" xfId="3" applyFont="1" applyBorder="1"/>
    <xf numFmtId="0" fontId="5" fillId="0" borderId="19" xfId="3" applyFont="1" applyBorder="1" applyAlignment="1">
      <alignment wrapText="1"/>
    </xf>
    <xf numFmtId="0" fontId="5" fillId="0" borderId="38" xfId="3" applyFont="1" applyBorder="1" applyAlignment="1">
      <alignment vertical="center" wrapText="1"/>
    </xf>
    <xf numFmtId="0" fontId="5" fillId="0" borderId="39" xfId="3" applyFont="1" applyBorder="1" applyAlignment="1">
      <alignment vertical="center"/>
    </xf>
    <xf numFmtId="0" fontId="4" fillId="0" borderId="20" xfId="3" applyFont="1" applyBorder="1"/>
    <xf numFmtId="0" fontId="0" fillId="0" borderId="7" xfId="0" applyBorder="1" applyAlignment="1" applyProtection="1">
      <alignment wrapText="1"/>
      <protection locked="0"/>
    </xf>
    <xf numFmtId="168" fontId="38" fillId="7" borderId="29" xfId="3" applyNumberFormat="1" applyFill="1" applyBorder="1"/>
    <xf numFmtId="4" fontId="38" fillId="7" borderId="29" xfId="3" applyNumberFormat="1" applyFill="1" applyBorder="1"/>
    <xf numFmtId="4" fontId="41" fillId="7" borderId="30" xfId="3" applyNumberFormat="1" applyFont="1" applyFill="1" applyBorder="1"/>
    <xf numFmtId="0" fontId="0" fillId="0" borderId="15" xfId="0" applyBorder="1" applyAlignment="1" applyProtection="1">
      <alignment horizontal="left" wrapText="1"/>
      <protection locked="0"/>
    </xf>
    <xf numFmtId="168" fontId="0" fillId="0" borderId="15" xfId="0" applyNumberFormat="1" applyBorder="1" applyAlignment="1" applyProtection="1">
      <alignment horizontal="left" wrapText="1"/>
      <protection locked="0"/>
    </xf>
    <xf numFmtId="4" fontId="60" fillId="0" borderId="19" xfId="0" applyNumberFormat="1" applyFont="1" applyBorder="1" applyProtection="1">
      <protection locked="0"/>
    </xf>
    <xf numFmtId="4" fontId="41" fillId="0" borderId="8" xfId="3" applyNumberFormat="1" applyFont="1" applyBorder="1"/>
    <xf numFmtId="0" fontId="3" fillId="0" borderId="0" xfId="12"/>
    <xf numFmtId="0" fontId="66" fillId="5" borderId="15" xfId="12" applyFont="1" applyFill="1" applyBorder="1" applyAlignment="1">
      <alignment horizontal="center" vertical="center"/>
    </xf>
    <xf numFmtId="0" fontId="66" fillId="5" borderId="15" xfId="12" applyFont="1" applyFill="1" applyBorder="1" applyAlignment="1">
      <alignment horizontal="center" vertical="center" wrapText="1"/>
    </xf>
    <xf numFmtId="9" fontId="66" fillId="5" borderId="15" xfId="12" applyNumberFormat="1" applyFont="1" applyFill="1" applyBorder="1" applyAlignment="1">
      <alignment horizontal="center" vertical="center"/>
    </xf>
    <xf numFmtId="166" fontId="66" fillId="5" borderId="15" xfId="12" applyNumberFormat="1" applyFont="1" applyFill="1" applyBorder="1" applyAlignment="1">
      <alignment horizontal="center" vertical="center"/>
    </xf>
    <xf numFmtId="49" fontId="66" fillId="5" borderId="15" xfId="12" applyNumberFormat="1" applyFont="1" applyFill="1" applyBorder="1" applyAlignment="1">
      <alignment horizontal="center" vertical="center"/>
    </xf>
    <xf numFmtId="166" fontId="67" fillId="5" borderId="15" xfId="12" applyNumberFormat="1" applyFont="1" applyFill="1" applyBorder="1" applyAlignment="1">
      <alignment horizontal="center" vertical="center"/>
    </xf>
    <xf numFmtId="0" fontId="3" fillId="0" borderId="15" xfId="12" applyBorder="1"/>
    <xf numFmtId="0" fontId="3" fillId="0" borderId="15" xfId="12" applyBorder="1" applyAlignment="1">
      <alignment horizontal="center"/>
    </xf>
    <xf numFmtId="9" fontId="3" fillId="0" borderId="15" xfId="12" applyNumberFormat="1" applyBorder="1"/>
    <xf numFmtId="166" fontId="3" fillId="0" borderId="15" xfId="12" applyNumberFormat="1" applyBorder="1" applyAlignment="1">
      <alignment horizontal="center"/>
    </xf>
    <xf numFmtId="49" fontId="3" fillId="0" borderId="15" xfId="12" applyNumberFormat="1" applyBorder="1" applyAlignment="1">
      <alignment horizontal="center"/>
    </xf>
    <xf numFmtId="9" fontId="3" fillId="0" borderId="15" xfId="12" applyNumberFormat="1" applyBorder="1" applyAlignment="1">
      <alignment horizontal="center"/>
    </xf>
    <xf numFmtId="0" fontId="3" fillId="0" borderId="0" xfId="12" applyAlignment="1">
      <alignment horizontal="center"/>
    </xf>
    <xf numFmtId="9" fontId="3" fillId="0" borderId="0" xfId="12" applyNumberFormat="1" applyAlignment="1">
      <alignment horizontal="center"/>
    </xf>
    <xf numFmtId="166" fontId="3" fillId="0" borderId="0" xfId="12" applyNumberFormat="1" applyAlignment="1">
      <alignment horizontal="center"/>
    </xf>
    <xf numFmtId="0" fontId="67" fillId="5" borderId="15" xfId="12" applyFont="1" applyFill="1" applyBorder="1" applyAlignment="1">
      <alignment horizontal="center"/>
    </xf>
    <xf numFmtId="0" fontId="68" fillId="0" borderId="15" xfId="12" applyFont="1" applyBorder="1" applyAlignment="1">
      <alignment horizontal="center"/>
    </xf>
    <xf numFmtId="9" fontId="64" fillId="0" borderId="15" xfId="12" applyNumberFormat="1" applyFont="1" applyBorder="1" applyAlignment="1">
      <alignment horizontal="center"/>
    </xf>
    <xf numFmtId="166" fontId="67" fillId="5" borderId="15" xfId="12" applyNumberFormat="1" applyFont="1" applyFill="1" applyBorder="1" applyAlignment="1">
      <alignment horizontal="center"/>
    </xf>
    <xf numFmtId="0" fontId="63" fillId="0" borderId="0" xfId="12" applyFont="1"/>
    <xf numFmtId="9" fontId="3" fillId="0" borderId="0" xfId="12" applyNumberFormat="1"/>
    <xf numFmtId="9" fontId="64" fillId="0" borderId="15" xfId="12" applyNumberFormat="1" applyFont="1" applyBorder="1"/>
    <xf numFmtId="166" fontId="3" fillId="0" borderId="0" xfId="12" applyNumberFormat="1"/>
    <xf numFmtId="49" fontId="3" fillId="0" borderId="0" xfId="12" applyNumberFormat="1" applyAlignment="1">
      <alignment horizontal="center"/>
    </xf>
    <xf numFmtId="166" fontId="67" fillId="5" borderId="15" xfId="12" applyNumberFormat="1" applyFont="1" applyFill="1" applyBorder="1"/>
    <xf numFmtId="0" fontId="59" fillId="0" borderId="0" xfId="12" applyFont="1"/>
    <xf numFmtId="4" fontId="0" fillId="0" borderId="8" xfId="0" applyNumberFormat="1" applyBorder="1" applyProtection="1">
      <protection locked="0"/>
    </xf>
    <xf numFmtId="0" fontId="2" fillId="0" borderId="15" xfId="3" applyFont="1" applyBorder="1" applyAlignment="1">
      <alignment horizontal="left" vertical="top" wrapText="1"/>
    </xf>
    <xf numFmtId="4" fontId="38" fillId="6" borderId="29" xfId="3" applyNumberFormat="1" applyFill="1" applyBorder="1" applyAlignment="1">
      <alignment vertical="center"/>
    </xf>
    <xf numFmtId="4" fontId="38" fillId="6" borderId="26" xfId="3" applyNumberFormat="1" applyFill="1" applyBorder="1" applyAlignment="1">
      <alignment vertical="center"/>
    </xf>
    <xf numFmtId="4" fontId="46" fillId="6" borderId="27" xfId="3" applyNumberFormat="1" applyFont="1" applyFill="1" applyBorder="1" applyAlignment="1">
      <alignment vertical="center"/>
    </xf>
    <xf numFmtId="0" fontId="38" fillId="0" borderId="19" xfId="3" applyBorder="1"/>
    <xf numFmtId="4" fontId="0" fillId="0" borderId="19" xfId="0" applyNumberFormat="1" applyBorder="1" applyProtection="1">
      <protection locked="0"/>
    </xf>
    <xf numFmtId="0" fontId="38" fillId="0" borderId="20" xfId="3" applyBorder="1"/>
    <xf numFmtId="4" fontId="0" fillId="0" borderId="20" xfId="0" applyNumberFormat="1" applyBorder="1" applyProtection="1">
      <protection locked="0"/>
    </xf>
    <xf numFmtId="4" fontId="46" fillId="0" borderId="12" xfId="3" applyNumberFormat="1" applyFont="1" applyBorder="1" applyAlignment="1">
      <alignment vertical="center"/>
    </xf>
    <xf numFmtId="4" fontId="0" fillId="0" borderId="15" xfId="0" applyNumberFormat="1" applyBorder="1" applyProtection="1">
      <protection locked="0"/>
    </xf>
    <xf numFmtId="0" fontId="9" fillId="0" borderId="9" xfId="3" applyFont="1" applyBorder="1"/>
    <xf numFmtId="0" fontId="60" fillId="0" borderId="9" xfId="0" applyFont="1" applyBorder="1"/>
    <xf numFmtId="0" fontId="1" fillId="0" borderId="15" xfId="3" applyFont="1" applyBorder="1"/>
    <xf numFmtId="0" fontId="1" fillId="0" borderId="20" xfId="3" applyFont="1" applyBorder="1"/>
    <xf numFmtId="0" fontId="37" fillId="0" borderId="9" xfId="0" applyFont="1" applyBorder="1"/>
    <xf numFmtId="166" fontId="0" fillId="0" borderId="12" xfId="0" applyNumberFormat="1" applyBorder="1"/>
    <xf numFmtId="0" fontId="0" fillId="0" borderId="13" xfId="0" applyBorder="1" applyAlignment="1" applyProtection="1">
      <alignment wrapText="1"/>
      <protection locked="0"/>
    </xf>
    <xf numFmtId="4" fontId="0" fillId="0" borderId="14" xfId="0" applyNumberFormat="1" applyBorder="1" applyProtection="1">
      <protection locked="0"/>
    </xf>
    <xf numFmtId="0" fontId="3" fillId="11" borderId="15" xfId="12" applyFill="1" applyBorder="1"/>
    <xf numFmtId="0" fontId="3" fillId="11" borderId="15" xfId="12" applyFill="1" applyBorder="1" applyAlignment="1">
      <alignment horizontal="center"/>
    </xf>
    <xf numFmtId="9" fontId="3" fillId="11" borderId="15" xfId="12" applyNumberFormat="1" applyFill="1" applyBorder="1"/>
    <xf numFmtId="166" fontId="3" fillId="11" borderId="15" xfId="12" applyNumberFormat="1" applyFill="1" applyBorder="1" applyAlignment="1">
      <alignment horizontal="center"/>
    </xf>
    <xf numFmtId="49" fontId="3" fillId="11" borderId="15" xfId="12" applyNumberFormat="1" applyFill="1" applyBorder="1" applyAlignment="1">
      <alignment horizontal="center"/>
    </xf>
    <xf numFmtId="9" fontId="3" fillId="11" borderId="15" xfId="12" applyNumberForma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64" fillId="0" borderId="47" xfId="12" applyFont="1" applyBorder="1" applyAlignment="1">
      <alignment horizontal="center"/>
    </xf>
    <xf numFmtId="0" fontId="65" fillId="0" borderId="47" xfId="12" applyFont="1" applyBorder="1" applyAlignment="1">
      <alignment horizontal="center"/>
    </xf>
    <xf numFmtId="0" fontId="43" fillId="8" borderId="3" xfId="3" applyFont="1" applyFill="1" applyBorder="1" applyAlignment="1">
      <alignment horizontal="center"/>
    </xf>
    <xf numFmtId="0" fontId="43" fillId="8" borderId="16" xfId="3" applyFont="1" applyFill="1" applyBorder="1" applyAlignment="1">
      <alignment horizontal="center"/>
    </xf>
    <xf numFmtId="0" fontId="43" fillId="8" borderId="4" xfId="3" applyFont="1" applyFill="1" applyBorder="1" applyAlignment="1">
      <alignment horizontal="center"/>
    </xf>
    <xf numFmtId="0" fontId="38" fillId="0" borderId="3" xfId="3" applyBorder="1" applyAlignment="1">
      <alignment horizontal="center" vertical="center" wrapText="1"/>
    </xf>
    <xf numFmtId="0" fontId="38" fillId="0" borderId="4" xfId="3" applyBorder="1" applyAlignment="1">
      <alignment horizontal="center" vertical="center" wrapText="1"/>
    </xf>
    <xf numFmtId="0" fontId="44" fillId="10" borderId="3" xfId="3" applyFont="1" applyFill="1" applyBorder="1" applyAlignment="1">
      <alignment horizontal="center"/>
    </xf>
    <xf numFmtId="0" fontId="44" fillId="10" borderId="16" xfId="3" applyFont="1" applyFill="1" applyBorder="1" applyAlignment="1">
      <alignment horizontal="center"/>
    </xf>
    <xf numFmtId="0" fontId="44" fillId="10" borderId="4" xfId="3" applyFont="1" applyFill="1" applyBorder="1" applyAlignment="1">
      <alignment horizontal="center"/>
    </xf>
    <xf numFmtId="0" fontId="49" fillId="8" borderId="0" xfId="3" applyFont="1" applyFill="1" applyAlignment="1">
      <alignment horizontal="center"/>
    </xf>
    <xf numFmtId="0" fontId="44" fillId="9" borderId="3" xfId="3" applyFont="1" applyFill="1" applyBorder="1" applyAlignment="1">
      <alignment horizontal="center"/>
    </xf>
    <xf numFmtId="0" fontId="44" fillId="9" borderId="16" xfId="3" applyFont="1" applyFill="1" applyBorder="1" applyAlignment="1">
      <alignment horizontal="center"/>
    </xf>
    <xf numFmtId="0" fontId="44" fillId="9" borderId="4" xfId="3" applyFont="1" applyFill="1" applyBorder="1" applyAlignment="1">
      <alignment horizontal="center"/>
    </xf>
    <xf numFmtId="0" fontId="56" fillId="5" borderId="3" xfId="3" applyFont="1" applyFill="1" applyBorder="1" applyAlignment="1">
      <alignment horizontal="center"/>
    </xf>
    <xf numFmtId="0" fontId="56" fillId="5" borderId="16" xfId="3" applyFont="1" applyFill="1" applyBorder="1" applyAlignment="1">
      <alignment horizontal="center"/>
    </xf>
    <xf numFmtId="0" fontId="56" fillId="5" borderId="4" xfId="3" applyFont="1" applyFill="1" applyBorder="1" applyAlignment="1">
      <alignment horizontal="center"/>
    </xf>
    <xf numFmtId="0" fontId="46" fillId="0" borderId="3" xfId="3" applyFont="1" applyBorder="1" applyAlignment="1">
      <alignment horizontal="right"/>
    </xf>
    <xf numFmtId="0" fontId="46" fillId="0" borderId="4" xfId="3" applyFont="1" applyBorder="1" applyAlignment="1">
      <alignment horizontal="right"/>
    </xf>
    <xf numFmtId="0" fontId="41" fillId="7" borderId="3" xfId="3" applyFont="1" applyFill="1" applyBorder="1" applyAlignment="1">
      <alignment horizontal="center" vertical="center" wrapText="1"/>
    </xf>
    <xf numFmtId="0" fontId="41" fillId="7" borderId="24" xfId="3" applyFont="1" applyFill="1" applyBorder="1" applyAlignment="1">
      <alignment horizontal="center" vertical="center" wrapText="1"/>
    </xf>
    <xf numFmtId="0" fontId="41" fillId="7" borderId="3" xfId="3" applyFont="1" applyFill="1" applyBorder="1" applyAlignment="1">
      <alignment horizontal="center" wrapText="1"/>
    </xf>
    <xf numFmtId="0" fontId="41" fillId="7" borderId="24" xfId="3" applyFont="1" applyFill="1" applyBorder="1" applyAlignment="1">
      <alignment horizontal="center" wrapText="1"/>
    </xf>
    <xf numFmtId="0" fontId="41" fillId="7" borderId="3" xfId="3" applyFont="1" applyFill="1" applyBorder="1" applyAlignment="1">
      <alignment horizontal="center"/>
    </xf>
    <xf numFmtId="0" fontId="41" fillId="7" borderId="24" xfId="3" applyFont="1" applyFill="1" applyBorder="1" applyAlignment="1">
      <alignment horizontal="center"/>
    </xf>
    <xf numFmtId="0" fontId="41" fillId="7" borderId="5" xfId="3" applyFont="1" applyFill="1" applyBorder="1" applyAlignment="1">
      <alignment horizontal="center"/>
    </xf>
    <xf numFmtId="0" fontId="41" fillId="7" borderId="31" xfId="3" applyFont="1" applyFill="1" applyBorder="1" applyAlignment="1">
      <alignment horizontal="center"/>
    </xf>
    <xf numFmtId="0" fontId="41" fillId="6" borderId="28" xfId="3" applyFont="1" applyFill="1" applyBorder="1" applyAlignment="1">
      <alignment horizontal="center" vertical="center" wrapText="1"/>
    </xf>
    <xf numFmtId="0" fontId="41" fillId="6" borderId="17" xfId="3" applyFont="1" applyFill="1" applyBorder="1" applyAlignment="1">
      <alignment horizontal="center" vertical="center" wrapText="1"/>
    </xf>
    <xf numFmtId="0" fontId="41" fillId="6" borderId="48" xfId="3" applyFont="1" applyFill="1" applyBorder="1" applyAlignment="1">
      <alignment horizontal="center" vertical="top" wrapText="1"/>
    </xf>
    <xf numFmtId="0" fontId="41" fillId="6" borderId="31" xfId="3" applyFont="1" applyFill="1" applyBorder="1" applyAlignment="1">
      <alignment horizontal="center" vertical="top" wrapText="1"/>
    </xf>
    <xf numFmtId="0" fontId="41" fillId="6" borderId="3" xfId="3" applyFont="1" applyFill="1" applyBorder="1" applyAlignment="1">
      <alignment horizontal="center" vertical="center"/>
    </xf>
    <xf numFmtId="0" fontId="41" fillId="6" borderId="4" xfId="3" applyFont="1" applyFill="1" applyBorder="1" applyAlignment="1">
      <alignment horizontal="center" vertical="center"/>
    </xf>
    <xf numFmtId="0" fontId="41" fillId="6" borderId="13" xfId="3" applyFont="1" applyFill="1" applyBorder="1" applyAlignment="1">
      <alignment horizontal="center" vertical="top" wrapText="1"/>
    </xf>
    <xf numFmtId="0" fontId="41" fillId="6" borderId="25" xfId="3" applyFont="1" applyFill="1" applyBorder="1" applyAlignment="1">
      <alignment horizontal="center" vertical="top" wrapText="1"/>
    </xf>
    <xf numFmtId="0" fontId="46" fillId="0" borderId="13" xfId="3" applyFont="1" applyBorder="1" applyAlignment="1">
      <alignment horizontal="right"/>
    </xf>
    <xf numFmtId="0" fontId="46" fillId="0" borderId="14" xfId="3" applyFont="1" applyBorder="1" applyAlignment="1">
      <alignment horizontal="right"/>
    </xf>
    <xf numFmtId="0" fontId="47" fillId="0" borderId="3" xfId="3" applyFont="1" applyBorder="1" applyAlignment="1">
      <alignment horizontal="right"/>
    </xf>
    <xf numFmtId="0" fontId="47" fillId="0" borderId="4" xfId="3" applyFont="1" applyBorder="1" applyAlignment="1">
      <alignment horizontal="right"/>
    </xf>
    <xf numFmtId="0" fontId="41" fillId="6" borderId="3" xfId="3" applyFont="1" applyFill="1" applyBorder="1" applyAlignment="1">
      <alignment horizontal="center" vertical="top" wrapText="1"/>
    </xf>
    <xf numFmtId="0" fontId="41" fillId="6" borderId="24" xfId="3" applyFont="1" applyFill="1" applyBorder="1" applyAlignment="1">
      <alignment horizontal="center" vertical="top" wrapText="1"/>
    </xf>
    <xf numFmtId="0" fontId="42" fillId="5" borderId="3" xfId="3" applyFont="1" applyFill="1" applyBorder="1" applyAlignment="1">
      <alignment horizontal="center"/>
    </xf>
    <xf numFmtId="0" fontId="42" fillId="5" borderId="16" xfId="3" applyFont="1" applyFill="1" applyBorder="1" applyAlignment="1">
      <alignment horizontal="center"/>
    </xf>
    <xf numFmtId="0" fontId="42" fillId="5" borderId="4" xfId="3" applyFont="1" applyFill="1" applyBorder="1" applyAlignment="1">
      <alignment horizontal="center"/>
    </xf>
    <xf numFmtId="0" fontId="28" fillId="4" borderId="5" xfId="0" applyFont="1" applyFill="1" applyBorder="1" applyAlignment="1">
      <alignment horizontal="left"/>
    </xf>
    <xf numFmtId="0" fontId="28" fillId="4" borderId="6" xfId="0" applyFont="1" applyFill="1" applyBorder="1" applyAlignment="1">
      <alignment horizontal="left"/>
    </xf>
  </cellXfs>
  <cellStyles count="13">
    <cellStyle name="Normal 10" xfId="10" xr:uid="{AC589D24-8EAB-47D9-88B6-E509F5FC1F45}"/>
    <cellStyle name="Normal 11" xfId="11" xr:uid="{A7D32088-EDE1-4723-99B8-21CB8F26675A}"/>
    <cellStyle name="Normal 12" xfId="12" xr:uid="{AEF52105-0BC3-49AF-B297-D134683BAE0B}"/>
    <cellStyle name="Normal 2" xfId="2" xr:uid="{998CF56E-C78F-4EEA-B5F9-3F772FFF3F72}"/>
    <cellStyle name="Normal 3" xfId="3" xr:uid="{CFA72AAD-8871-4746-8401-D1D22AF6B93F}"/>
    <cellStyle name="Normal 4" xfId="4" xr:uid="{905250B0-05E3-43C6-86BD-6AE1CB4A084F}"/>
    <cellStyle name="Normal 5" xfId="5" xr:uid="{3BD8987E-A92A-41B1-B352-7937006830FA}"/>
    <cellStyle name="Normal 6" xfId="6" xr:uid="{3E0C04AC-1846-4A51-A84D-6825BFE94A6F}"/>
    <cellStyle name="Normal 7" xfId="7" xr:uid="{13DE5297-5BD6-4684-B5CC-07D87274723D}"/>
    <cellStyle name="Normal 8" xfId="8" xr:uid="{4A235BF9-5332-4082-AA25-2CD85BA9BE5A}"/>
    <cellStyle name="Normal 9" xfId="9" xr:uid="{0E2E8B4F-D6C8-4C8B-ABD4-F5089185976C}"/>
    <cellStyle name="Normálna" xfId="0" builtinId="0"/>
    <cellStyle name="Percentá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FBFDE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opLeftCell="R7" zoomScale="99" zoomScaleNormal="99" workbookViewId="0">
      <selection activeCell="G30" sqref="G30"/>
    </sheetView>
  </sheetViews>
  <sheetFormatPr defaultColWidth="11.54296875" defaultRowHeight="12.5" x14ac:dyDescent="0.25"/>
  <cols>
    <col min="1" max="1" width="7.26953125" customWidth="1"/>
    <col min="2" max="2" width="6.1796875" customWidth="1"/>
    <col min="5" max="8" width="8.81640625" customWidth="1"/>
  </cols>
  <sheetData>
    <row r="1" spans="1:8" ht="15.5" x14ac:dyDescent="0.35">
      <c r="A1" s="13" t="s">
        <v>40</v>
      </c>
      <c r="B1" s="2"/>
      <c r="C1" s="2"/>
      <c r="D1" s="2"/>
      <c r="E1" s="2"/>
      <c r="F1" s="2"/>
      <c r="G1" s="2"/>
      <c r="H1" s="2"/>
    </row>
    <row r="2" spans="1:8" x14ac:dyDescent="0.25">
      <c r="A2" s="14"/>
      <c r="B2" s="2"/>
      <c r="C2" s="2"/>
      <c r="D2" s="2"/>
      <c r="E2" s="2"/>
      <c r="F2" s="2"/>
      <c r="G2" s="2"/>
      <c r="H2" s="2"/>
    </row>
    <row r="3" spans="1:8" x14ac:dyDescent="0.25">
      <c r="A3" s="14"/>
      <c r="B3" s="2"/>
      <c r="C3" s="2"/>
      <c r="D3" s="2"/>
      <c r="E3" s="2"/>
      <c r="F3" s="2"/>
      <c r="G3" s="2"/>
      <c r="H3" s="2"/>
    </row>
    <row r="4" spans="1:8" x14ac:dyDescent="0.25">
      <c r="A4" s="14"/>
      <c r="B4" s="2"/>
      <c r="C4" s="2"/>
      <c r="D4" s="2"/>
      <c r="E4" s="4"/>
      <c r="F4" s="4"/>
      <c r="G4" s="2"/>
      <c r="H4" s="2"/>
    </row>
    <row r="5" spans="1:8" ht="15.5" x14ac:dyDescent="0.35">
      <c r="A5" s="15" t="s">
        <v>0</v>
      </c>
      <c r="B5" s="2"/>
      <c r="C5" s="1" t="s">
        <v>24</v>
      </c>
      <c r="D5" s="1" t="s">
        <v>1</v>
      </c>
      <c r="E5" s="286" t="s">
        <v>2</v>
      </c>
      <c r="F5" s="286"/>
      <c r="G5" s="2"/>
      <c r="H5" s="3" t="s">
        <v>3</v>
      </c>
    </row>
    <row r="6" spans="1:8" x14ac:dyDescent="0.25">
      <c r="A6" s="14"/>
      <c r="B6" s="2"/>
      <c r="C6" s="2"/>
      <c r="D6" s="2"/>
      <c r="E6" s="4"/>
      <c r="F6" s="4"/>
      <c r="G6" s="2"/>
      <c r="H6" s="2"/>
    </row>
    <row r="7" spans="1:8" x14ac:dyDescent="0.25">
      <c r="A7" s="14"/>
      <c r="B7" s="2"/>
      <c r="C7" s="2"/>
      <c r="D7" s="2"/>
      <c r="E7" s="4" t="s">
        <v>4</v>
      </c>
      <c r="F7" s="4" t="s">
        <v>5</v>
      </c>
      <c r="G7" s="2"/>
      <c r="H7" s="2"/>
    </row>
    <row r="8" spans="1:8" x14ac:dyDescent="0.25">
      <c r="A8" s="14"/>
      <c r="B8" s="2"/>
      <c r="C8" s="2"/>
      <c r="D8" s="2"/>
      <c r="E8" s="16"/>
      <c r="F8" s="16"/>
      <c r="G8" s="2"/>
      <c r="H8" s="2"/>
    </row>
    <row r="9" spans="1:8" x14ac:dyDescent="0.25">
      <c r="A9" s="17"/>
      <c r="B9" s="5" t="s">
        <v>25</v>
      </c>
      <c r="C9" s="6" t="s">
        <v>41</v>
      </c>
      <c r="D9" s="6" t="s">
        <v>27</v>
      </c>
      <c r="E9" s="7">
        <v>30</v>
      </c>
      <c r="F9" s="16"/>
      <c r="G9" s="2"/>
      <c r="H9" s="2"/>
    </row>
    <row r="10" spans="1:8" x14ac:dyDescent="0.25">
      <c r="A10" s="18"/>
      <c r="B10" s="5" t="s">
        <v>26</v>
      </c>
      <c r="C10" s="6" t="s">
        <v>42</v>
      </c>
      <c r="D10" s="6" t="s">
        <v>29</v>
      </c>
      <c r="E10" s="7">
        <v>30</v>
      </c>
      <c r="F10" s="16"/>
      <c r="G10" s="2"/>
      <c r="H10" s="2"/>
    </row>
    <row r="11" spans="1:8" x14ac:dyDescent="0.25">
      <c r="A11" s="17"/>
      <c r="B11" s="5" t="s">
        <v>6</v>
      </c>
      <c r="C11" s="6" t="s">
        <v>36</v>
      </c>
      <c r="D11" s="6" t="s">
        <v>27</v>
      </c>
      <c r="E11" s="7"/>
      <c r="F11" s="16">
        <v>30</v>
      </c>
      <c r="G11" s="2"/>
      <c r="H11" s="2"/>
    </row>
    <row r="12" spans="1:8" x14ac:dyDescent="0.25">
      <c r="A12" s="17"/>
      <c r="B12" s="5" t="s">
        <v>7</v>
      </c>
      <c r="C12" s="6" t="s">
        <v>43</v>
      </c>
      <c r="D12" s="6" t="s">
        <v>44</v>
      </c>
      <c r="E12" s="7"/>
      <c r="F12" s="16"/>
      <c r="G12" s="2"/>
      <c r="H12" s="2"/>
    </row>
    <row r="13" spans="1:8" x14ac:dyDescent="0.25">
      <c r="A13" s="17"/>
      <c r="B13" s="5" t="s">
        <v>8</v>
      </c>
      <c r="C13" s="6" t="s">
        <v>45</v>
      </c>
      <c r="D13" s="6" t="s">
        <v>46</v>
      </c>
      <c r="E13" s="7"/>
      <c r="F13" s="16"/>
      <c r="G13" s="2"/>
      <c r="H13" s="2"/>
    </row>
    <row r="14" spans="1:8" x14ac:dyDescent="0.25">
      <c r="A14" s="17"/>
      <c r="B14" s="5" t="s">
        <v>9</v>
      </c>
      <c r="C14" s="6" t="s">
        <v>47</v>
      </c>
      <c r="D14" s="6" t="s">
        <v>15</v>
      </c>
      <c r="E14" s="7"/>
      <c r="F14" s="16"/>
      <c r="G14" s="2"/>
      <c r="H14" s="2"/>
    </row>
    <row r="15" spans="1:8" x14ac:dyDescent="0.25">
      <c r="A15" s="19"/>
      <c r="B15" s="5" t="s">
        <v>10</v>
      </c>
      <c r="C15" s="6" t="s">
        <v>37</v>
      </c>
      <c r="D15" s="6" t="s">
        <v>34</v>
      </c>
      <c r="E15" s="7">
        <v>30</v>
      </c>
      <c r="F15" s="16"/>
      <c r="G15" s="2"/>
      <c r="H15" s="2"/>
    </row>
    <row r="16" spans="1:8" x14ac:dyDescent="0.25">
      <c r="A16" s="17"/>
      <c r="B16" s="5" t="s">
        <v>11</v>
      </c>
      <c r="C16" s="6" t="s">
        <v>48</v>
      </c>
      <c r="D16" s="6" t="s">
        <v>30</v>
      </c>
      <c r="E16" s="7"/>
      <c r="F16" s="16"/>
      <c r="G16" s="2"/>
      <c r="H16" s="2"/>
    </row>
    <row r="17" spans="1:8" x14ac:dyDescent="0.25">
      <c r="A17" s="17"/>
      <c r="B17" s="5" t="s">
        <v>12</v>
      </c>
      <c r="C17" s="6" t="s">
        <v>49</v>
      </c>
      <c r="D17" s="6" t="s">
        <v>50</v>
      </c>
      <c r="E17" s="7"/>
      <c r="F17" s="16">
        <v>30</v>
      </c>
      <c r="G17" s="2"/>
      <c r="H17" s="2"/>
    </row>
    <row r="18" spans="1:8" x14ac:dyDescent="0.25">
      <c r="A18" s="19"/>
      <c r="B18" s="5" t="s">
        <v>13</v>
      </c>
      <c r="C18" s="6" t="s">
        <v>51</v>
      </c>
      <c r="D18" s="6" t="s">
        <v>35</v>
      </c>
      <c r="E18" s="7">
        <v>30</v>
      </c>
      <c r="F18" s="16"/>
      <c r="G18" s="2"/>
      <c r="H18" s="2"/>
    </row>
    <row r="19" spans="1:8" x14ac:dyDescent="0.25">
      <c r="A19" s="19"/>
      <c r="B19" s="5" t="s">
        <v>14</v>
      </c>
      <c r="C19" s="6" t="s">
        <v>28</v>
      </c>
      <c r="D19" s="6" t="s">
        <v>32</v>
      </c>
      <c r="E19" s="7">
        <v>30</v>
      </c>
      <c r="F19" s="16"/>
      <c r="G19" s="2"/>
      <c r="H19" s="2"/>
    </row>
    <row r="20" spans="1:8" x14ac:dyDescent="0.25">
      <c r="A20" s="19"/>
      <c r="B20" s="5" t="s">
        <v>16</v>
      </c>
      <c r="C20" s="6" t="s">
        <v>52</v>
      </c>
      <c r="D20" s="6" t="s">
        <v>22</v>
      </c>
      <c r="E20" s="7"/>
      <c r="F20" s="16"/>
      <c r="G20" s="2"/>
      <c r="H20" s="2"/>
    </row>
    <row r="21" spans="1:8" x14ac:dyDescent="0.25">
      <c r="A21" s="18"/>
      <c r="B21" s="5" t="s">
        <v>17</v>
      </c>
      <c r="C21" s="6" t="s">
        <v>39</v>
      </c>
      <c r="D21" s="6" t="s">
        <v>53</v>
      </c>
      <c r="E21" s="7"/>
      <c r="F21" s="16">
        <v>30</v>
      </c>
      <c r="G21" s="2"/>
      <c r="H21" s="2"/>
    </row>
    <row r="22" spans="1:8" x14ac:dyDescent="0.25">
      <c r="A22" s="19"/>
      <c r="B22" s="5" t="s">
        <v>18</v>
      </c>
      <c r="C22" s="6" t="s">
        <v>38</v>
      </c>
      <c r="D22" s="6" t="s">
        <v>31</v>
      </c>
      <c r="E22" s="7"/>
      <c r="F22" s="16">
        <v>30</v>
      </c>
      <c r="G22" s="2"/>
      <c r="H22" s="2"/>
    </row>
    <row r="23" spans="1:8" x14ac:dyDescent="0.25">
      <c r="A23" s="17"/>
      <c r="B23" s="5" t="s">
        <v>19</v>
      </c>
      <c r="C23" s="6" t="s">
        <v>54</v>
      </c>
      <c r="D23" s="6" t="s">
        <v>32</v>
      </c>
      <c r="E23" s="7"/>
      <c r="F23" s="16">
        <v>30</v>
      </c>
      <c r="G23" s="2"/>
      <c r="H23" s="2"/>
    </row>
    <row r="24" spans="1:8" x14ac:dyDescent="0.25">
      <c r="A24" s="17"/>
      <c r="B24" s="5" t="s">
        <v>20</v>
      </c>
      <c r="C24" s="6" t="s">
        <v>55</v>
      </c>
      <c r="D24" s="6" t="s">
        <v>33</v>
      </c>
      <c r="E24" s="7">
        <v>30</v>
      </c>
      <c r="F24" s="16"/>
      <c r="G24" s="2"/>
      <c r="H24" s="2"/>
    </row>
    <row r="25" spans="1:8" x14ac:dyDescent="0.25">
      <c r="A25" s="18"/>
      <c r="B25" s="5" t="s">
        <v>21</v>
      </c>
      <c r="C25" s="6" t="s">
        <v>56</v>
      </c>
      <c r="D25" s="6" t="s">
        <v>57</v>
      </c>
      <c r="E25" s="7">
        <v>30</v>
      </c>
      <c r="F25" s="16"/>
      <c r="G25" s="2"/>
      <c r="H25" s="2"/>
    </row>
    <row r="26" spans="1:8" x14ac:dyDescent="0.25">
      <c r="A26" s="18"/>
      <c r="B26" s="8"/>
      <c r="C26" s="6"/>
      <c r="D26" s="6"/>
      <c r="E26" s="7"/>
      <c r="F26" s="16"/>
      <c r="G26" s="2"/>
      <c r="H26" s="2"/>
    </row>
    <row r="27" spans="1:8" x14ac:dyDescent="0.25">
      <c r="A27" s="18"/>
      <c r="B27" s="8"/>
      <c r="C27" s="6"/>
      <c r="D27" s="6"/>
      <c r="E27" s="7"/>
      <c r="F27" s="16"/>
      <c r="G27" s="2"/>
      <c r="H27" s="2"/>
    </row>
    <row r="28" spans="1:8" x14ac:dyDescent="0.25">
      <c r="A28" s="18"/>
      <c r="B28" s="8"/>
      <c r="C28" s="6"/>
      <c r="D28" s="6"/>
      <c r="E28" s="7"/>
      <c r="F28" s="16"/>
      <c r="G28" s="2"/>
      <c r="H28" s="2"/>
    </row>
    <row r="29" spans="1:8" x14ac:dyDescent="0.25">
      <c r="A29" s="18"/>
      <c r="B29" s="8"/>
      <c r="C29" s="6"/>
      <c r="D29" s="6"/>
      <c r="E29" s="7"/>
      <c r="F29" s="16"/>
      <c r="G29" s="2"/>
      <c r="H29" s="2"/>
    </row>
    <row r="30" spans="1:8" x14ac:dyDescent="0.25">
      <c r="A30" s="18"/>
      <c r="B30" s="8"/>
      <c r="C30" s="6"/>
      <c r="D30" s="6"/>
      <c r="E30" s="7"/>
      <c r="F30" s="16"/>
      <c r="G30" s="2"/>
      <c r="H30" s="2"/>
    </row>
    <row r="31" spans="1:8" x14ac:dyDescent="0.25">
      <c r="A31" s="18"/>
      <c r="B31" s="8"/>
      <c r="C31" s="6"/>
      <c r="D31" s="6"/>
      <c r="E31" s="7"/>
      <c r="F31" s="16"/>
      <c r="G31" s="2"/>
      <c r="H31" s="2"/>
    </row>
    <row r="32" spans="1:8" x14ac:dyDescent="0.25">
      <c r="A32" s="18"/>
      <c r="B32" s="8"/>
      <c r="C32" s="6"/>
      <c r="D32" s="6"/>
      <c r="E32" s="7"/>
      <c r="F32" s="16"/>
      <c r="G32" s="2"/>
      <c r="H32" s="2"/>
    </row>
    <row r="33" spans="1:8" x14ac:dyDescent="0.25">
      <c r="A33" s="18"/>
      <c r="B33" s="5"/>
      <c r="C33" s="20"/>
      <c r="D33" s="20"/>
      <c r="E33" s="2"/>
      <c r="F33" s="16"/>
      <c r="G33" s="2"/>
      <c r="H33" s="2"/>
    </row>
    <row r="34" spans="1:8" ht="15.5" x14ac:dyDescent="0.25">
      <c r="A34" s="14"/>
      <c r="B34" s="2"/>
      <c r="C34" s="21"/>
      <c r="D34" s="21"/>
      <c r="E34" s="16"/>
      <c r="F34" s="16"/>
      <c r="G34" s="2"/>
      <c r="H34" s="2"/>
    </row>
    <row r="35" spans="1:8" ht="13" x14ac:dyDescent="0.3">
      <c r="A35" s="14"/>
      <c r="B35" s="2"/>
      <c r="C35" s="9" t="s">
        <v>23</v>
      </c>
      <c r="D35" s="9"/>
      <c r="E35" s="16"/>
      <c r="F35" s="16"/>
      <c r="G35" s="2"/>
      <c r="H35" s="22">
        <v>12</v>
      </c>
    </row>
    <row r="36" spans="1:8" x14ac:dyDescent="0.25">
      <c r="A36" s="14"/>
      <c r="B36" s="2"/>
      <c r="C36" s="2"/>
      <c r="D36" s="2"/>
      <c r="E36" s="16"/>
      <c r="F36" s="16"/>
      <c r="G36" s="2"/>
      <c r="H36" s="2">
        <v>17</v>
      </c>
    </row>
    <row r="37" spans="1:8" x14ac:dyDescent="0.25">
      <c r="A37" s="14"/>
      <c r="B37" s="2"/>
      <c r="C37" s="2" t="s">
        <v>2</v>
      </c>
      <c r="D37" s="2"/>
      <c r="E37" s="10">
        <f>SUM(E9:E36)</f>
        <v>210</v>
      </c>
      <c r="F37" s="11">
        <f>SUM(F9:F36)</f>
        <v>150</v>
      </c>
      <c r="G37" s="23">
        <f>SUM(E37:F37)</f>
        <v>360</v>
      </c>
      <c r="H37" s="12">
        <f>H35/H36</f>
        <v>0.70588235294117652</v>
      </c>
    </row>
    <row r="38" spans="1:8" x14ac:dyDescent="0.25">
      <c r="A38" s="14"/>
      <c r="B38" s="2"/>
      <c r="C38" s="2"/>
      <c r="D38" s="2"/>
      <c r="E38" s="2"/>
      <c r="F38" s="2"/>
      <c r="G38" s="12"/>
      <c r="H38" s="2"/>
    </row>
    <row r="39" spans="1:8" x14ac:dyDescent="0.25">
      <c r="A39" s="14"/>
      <c r="B39" s="2"/>
      <c r="C39" s="2"/>
      <c r="D39" s="2"/>
      <c r="E39" s="2"/>
      <c r="F39" s="2"/>
      <c r="G39" s="2"/>
      <c r="H39" s="2"/>
    </row>
  </sheetData>
  <sheetProtection selectLockedCells="1" selectUnlockedCells="1"/>
  <mergeCells count="1">
    <mergeCell ref="E5:F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65D7-0A2C-40AD-A66A-E1425D5F1EF4}">
  <dimension ref="B2:X35"/>
  <sheetViews>
    <sheetView showGridLines="0" tabSelected="1" zoomScale="70" zoomScaleNormal="7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A17" sqref="A17"/>
    </sheetView>
  </sheetViews>
  <sheetFormatPr defaultRowHeight="14.5" x14ac:dyDescent="0.35"/>
  <cols>
    <col min="1" max="1" width="5.1796875" style="234" customWidth="1"/>
    <col min="2" max="2" width="10" style="234" bestFit="1" customWidth="1"/>
    <col min="3" max="3" width="11.1796875" style="247" bestFit="1" customWidth="1"/>
    <col min="4" max="4" width="11.7265625" style="247" customWidth="1"/>
    <col min="5" max="5" width="6.1796875" style="255" bestFit="1" customWidth="1"/>
    <col min="6" max="6" width="13.453125" style="249" bestFit="1" customWidth="1"/>
    <col min="7" max="7" width="5.1796875" style="234" customWidth="1"/>
    <col min="8" max="8" width="8.7265625" style="258"/>
    <col min="9" max="10" width="12.26953125" style="234" customWidth="1"/>
    <col min="11" max="11" width="8.7265625" style="234"/>
    <col min="12" max="12" width="13.453125" style="234" bestFit="1" customWidth="1"/>
    <col min="13" max="13" width="0" style="234" hidden="1" customWidth="1"/>
    <col min="14" max="14" width="7.1796875" style="234" customWidth="1"/>
    <col min="15" max="15" width="9.54296875" style="234" bestFit="1" customWidth="1"/>
    <col min="16" max="16" width="14.26953125" style="234" customWidth="1"/>
    <col min="17" max="17" width="16.1796875" style="234" customWidth="1"/>
    <col min="18" max="18" width="13.453125" style="234" bestFit="1" customWidth="1"/>
    <col min="19" max="19" width="14.81640625" style="234" bestFit="1" customWidth="1"/>
    <col min="20" max="20" width="6.26953125" style="234" customWidth="1"/>
    <col min="21" max="21" width="7.453125" style="234" bestFit="1" customWidth="1"/>
    <col min="22" max="22" width="10.54296875" style="234" bestFit="1" customWidth="1"/>
    <col min="23" max="23" width="11.7265625" style="234" bestFit="1" customWidth="1"/>
    <col min="24" max="24" width="14.81640625" style="234" bestFit="1" customWidth="1"/>
    <col min="25" max="16384" width="8.7265625" style="234"/>
  </cols>
  <sheetData>
    <row r="2" spans="2:24" ht="21" x14ac:dyDescent="0.5">
      <c r="B2" s="287" t="s">
        <v>167</v>
      </c>
      <c r="C2" s="287"/>
      <c r="D2" s="287"/>
      <c r="E2" s="287"/>
      <c r="F2" s="287"/>
      <c r="H2" s="287" t="s">
        <v>168</v>
      </c>
      <c r="I2" s="287"/>
      <c r="J2" s="287"/>
      <c r="K2" s="287"/>
      <c r="L2" s="287"/>
      <c r="O2" s="287" t="s">
        <v>169</v>
      </c>
      <c r="P2" s="287"/>
      <c r="Q2" s="287"/>
      <c r="R2" s="287"/>
      <c r="S2" s="287"/>
      <c r="U2" s="288" t="s">
        <v>170</v>
      </c>
      <c r="V2" s="288"/>
      <c r="W2" s="288"/>
      <c r="X2" s="288"/>
    </row>
    <row r="3" spans="2:24" ht="47.25" customHeight="1" x14ac:dyDescent="0.35">
      <c r="B3" s="235" t="s">
        <v>171</v>
      </c>
      <c r="C3" s="236" t="s">
        <v>172</v>
      </c>
      <c r="D3" s="236" t="s">
        <v>173</v>
      </c>
      <c r="E3" s="237" t="s">
        <v>3</v>
      </c>
      <c r="F3" s="238" t="s">
        <v>174</v>
      </c>
      <c r="H3" s="239" t="s">
        <v>171</v>
      </c>
      <c r="I3" s="236" t="s">
        <v>172</v>
      </c>
      <c r="J3" s="236" t="s">
        <v>173</v>
      </c>
      <c r="K3" s="237" t="s">
        <v>3</v>
      </c>
      <c r="L3" s="238" t="s">
        <v>174</v>
      </c>
      <c r="O3" s="239" t="s">
        <v>175</v>
      </c>
      <c r="P3" s="236" t="s">
        <v>176</v>
      </c>
      <c r="Q3" s="236" t="s">
        <v>173</v>
      </c>
      <c r="R3" s="237" t="s">
        <v>3</v>
      </c>
      <c r="S3" s="238" t="s">
        <v>174</v>
      </c>
      <c r="U3" s="240" t="s">
        <v>175</v>
      </c>
      <c r="V3" s="240" t="s">
        <v>177</v>
      </c>
      <c r="W3" s="240" t="s">
        <v>178</v>
      </c>
      <c r="X3" s="240" t="s">
        <v>174</v>
      </c>
    </row>
    <row r="4" spans="2:24" x14ac:dyDescent="0.35">
      <c r="B4" s="241" t="s">
        <v>186</v>
      </c>
      <c r="C4" s="242">
        <v>25</v>
      </c>
      <c r="D4" s="242">
        <v>23</v>
      </c>
      <c r="E4" s="243">
        <f t="shared" ref="E4:E12" si="0">D4/C4</f>
        <v>0.92</v>
      </c>
      <c r="F4" s="244">
        <v>690</v>
      </c>
      <c r="H4" s="245" t="s">
        <v>180</v>
      </c>
      <c r="I4" s="242">
        <v>26</v>
      </c>
      <c r="J4" s="242">
        <v>22</v>
      </c>
      <c r="K4" s="246">
        <f>J4/I4</f>
        <v>0.84615384615384615</v>
      </c>
      <c r="L4" s="244">
        <v>690</v>
      </c>
      <c r="O4" s="242" t="s">
        <v>87</v>
      </c>
      <c r="P4" s="242">
        <f>C14</f>
        <v>223</v>
      </c>
      <c r="Q4" s="242">
        <f>D14</f>
        <v>214</v>
      </c>
      <c r="R4" s="246">
        <f>E14</f>
        <v>0.95964125560538116</v>
      </c>
      <c r="S4" s="244">
        <f>F14</f>
        <v>6430</v>
      </c>
      <c r="U4" s="242" t="s">
        <v>87</v>
      </c>
      <c r="V4" s="244">
        <f>S4-W4</f>
        <v>5500</v>
      </c>
      <c r="W4" s="244">
        <v>930</v>
      </c>
      <c r="X4" s="244">
        <f>V4+W4</f>
        <v>6430</v>
      </c>
    </row>
    <row r="5" spans="2:24" ht="15.75" customHeight="1" x14ac:dyDescent="0.35">
      <c r="B5" s="280" t="s">
        <v>189</v>
      </c>
      <c r="C5" s="281">
        <v>25</v>
      </c>
      <c r="D5" s="281">
        <v>25</v>
      </c>
      <c r="E5" s="282">
        <f t="shared" si="0"/>
        <v>1</v>
      </c>
      <c r="F5" s="283">
        <v>750</v>
      </c>
      <c r="H5" s="245" t="s">
        <v>182</v>
      </c>
      <c r="I5" s="242">
        <v>26</v>
      </c>
      <c r="J5" s="242">
        <v>20</v>
      </c>
      <c r="K5" s="246">
        <f>J5/I5</f>
        <v>0.76923076923076927</v>
      </c>
      <c r="L5" s="244">
        <v>600</v>
      </c>
      <c r="O5" s="242" t="s">
        <v>88</v>
      </c>
      <c r="P5" s="242">
        <f>I35</f>
        <v>757</v>
      </c>
      <c r="Q5" s="242">
        <f>J35</f>
        <v>630</v>
      </c>
      <c r="R5" s="246">
        <f>K35</f>
        <v>0.83223249669749011</v>
      </c>
      <c r="S5" s="244">
        <f>L35</f>
        <v>18840.5</v>
      </c>
      <c r="U5" s="242" t="s">
        <v>88</v>
      </c>
      <c r="V5" s="244">
        <f>S5-W5</f>
        <v>18180.5</v>
      </c>
      <c r="W5" s="244">
        <v>660</v>
      </c>
      <c r="X5" s="244">
        <f>V5+W5</f>
        <v>18840.5</v>
      </c>
    </row>
    <row r="6" spans="2:24" ht="15.75" customHeight="1" x14ac:dyDescent="0.35">
      <c r="B6" s="280" t="s">
        <v>187</v>
      </c>
      <c r="C6" s="281">
        <v>24</v>
      </c>
      <c r="D6" s="281">
        <v>24</v>
      </c>
      <c r="E6" s="282">
        <f t="shared" si="0"/>
        <v>1</v>
      </c>
      <c r="F6" s="283">
        <v>720</v>
      </c>
      <c r="H6" s="245" t="s">
        <v>184</v>
      </c>
      <c r="I6" s="242">
        <v>26</v>
      </c>
      <c r="J6" s="242">
        <v>25</v>
      </c>
      <c r="K6" s="246">
        <f t="shared" ref="K6:K21" si="1">J6/I6</f>
        <v>0.96153846153846156</v>
      </c>
      <c r="L6" s="244">
        <v>750</v>
      </c>
      <c r="O6" s="247"/>
      <c r="P6" s="247"/>
      <c r="Q6" s="247"/>
      <c r="R6" s="248"/>
      <c r="S6" s="249"/>
    </row>
    <row r="7" spans="2:24" ht="18.5" x14ac:dyDescent="0.45">
      <c r="B7" s="241" t="s">
        <v>191</v>
      </c>
      <c r="C7" s="242">
        <v>25</v>
      </c>
      <c r="D7" s="242">
        <v>23</v>
      </c>
      <c r="E7" s="243">
        <f t="shared" si="0"/>
        <v>0.92</v>
      </c>
      <c r="F7" s="244">
        <v>690</v>
      </c>
      <c r="H7" s="245" t="s">
        <v>185</v>
      </c>
      <c r="I7" s="242">
        <v>26</v>
      </c>
      <c r="J7" s="242">
        <v>21</v>
      </c>
      <c r="K7" s="246">
        <f t="shared" si="1"/>
        <v>0.80769230769230771</v>
      </c>
      <c r="L7" s="244">
        <v>600</v>
      </c>
      <c r="O7" s="250" t="s">
        <v>2</v>
      </c>
      <c r="P7" s="251">
        <f>SUM(P4:P6)</f>
        <v>980</v>
      </c>
      <c r="Q7" s="251">
        <f>SUM(Q4:Q6)</f>
        <v>844</v>
      </c>
      <c r="R7" s="252">
        <f>Q7/P7</f>
        <v>0.86122448979591837</v>
      </c>
      <c r="S7" s="253">
        <f>SUM(S4:S6)</f>
        <v>25270.5</v>
      </c>
      <c r="U7" s="250" t="s">
        <v>2</v>
      </c>
      <c r="V7" s="244">
        <f>SUM(V4:V6)</f>
        <v>23680.5</v>
      </c>
      <c r="W7" s="244">
        <f>SUM(W4:W6)</f>
        <v>1590</v>
      </c>
      <c r="X7" s="253">
        <f>SUM(X4:X6)</f>
        <v>25270.5</v>
      </c>
    </row>
    <row r="8" spans="2:24" x14ac:dyDescent="0.35">
      <c r="B8" s="241" t="s">
        <v>179</v>
      </c>
      <c r="C8" s="242">
        <v>25</v>
      </c>
      <c r="D8" s="242">
        <v>23</v>
      </c>
      <c r="E8" s="243">
        <f t="shared" si="0"/>
        <v>0.92</v>
      </c>
      <c r="F8" s="244">
        <v>700</v>
      </c>
      <c r="H8" s="245" t="s">
        <v>188</v>
      </c>
      <c r="I8" s="242">
        <v>25</v>
      </c>
      <c r="J8" s="242">
        <v>22</v>
      </c>
      <c r="K8" s="246">
        <f t="shared" si="1"/>
        <v>0.88</v>
      </c>
      <c r="L8" s="244">
        <v>660</v>
      </c>
      <c r="P8" s="254">
        <f>P7-Q7</f>
        <v>136</v>
      </c>
    </row>
    <row r="9" spans="2:24" x14ac:dyDescent="0.35">
      <c r="B9" s="280" t="s">
        <v>183</v>
      </c>
      <c r="C9" s="281">
        <v>25</v>
      </c>
      <c r="D9" s="281">
        <v>25</v>
      </c>
      <c r="E9" s="282">
        <f t="shared" si="0"/>
        <v>1</v>
      </c>
      <c r="F9" s="283">
        <v>750</v>
      </c>
      <c r="H9" s="245" t="s">
        <v>190</v>
      </c>
      <c r="I9" s="242">
        <v>25</v>
      </c>
      <c r="J9" s="242">
        <v>22</v>
      </c>
      <c r="K9" s="246">
        <f t="shared" si="1"/>
        <v>0.88</v>
      </c>
      <c r="L9" s="244">
        <v>660</v>
      </c>
    </row>
    <row r="10" spans="2:24" x14ac:dyDescent="0.35">
      <c r="B10" s="280" t="s">
        <v>216</v>
      </c>
      <c r="C10" s="281">
        <v>24</v>
      </c>
      <c r="D10" s="281">
        <v>24</v>
      </c>
      <c r="E10" s="282">
        <f t="shared" si="0"/>
        <v>1</v>
      </c>
      <c r="F10" s="283">
        <v>720</v>
      </c>
      <c r="H10" s="245" t="s">
        <v>192</v>
      </c>
      <c r="I10" s="242">
        <v>26</v>
      </c>
      <c r="J10" s="242">
        <v>25</v>
      </c>
      <c r="K10" s="246">
        <f t="shared" si="1"/>
        <v>0.96153846153846156</v>
      </c>
      <c r="L10" s="244">
        <v>750</v>
      </c>
    </row>
    <row r="11" spans="2:24" x14ac:dyDescent="0.35">
      <c r="B11" s="241" t="s">
        <v>193</v>
      </c>
      <c r="C11" s="242">
        <v>25</v>
      </c>
      <c r="D11" s="242">
        <v>24</v>
      </c>
      <c r="E11" s="243">
        <f t="shared" si="0"/>
        <v>0.96</v>
      </c>
      <c r="F11" s="244">
        <v>720</v>
      </c>
      <c r="H11" s="245" t="s">
        <v>194</v>
      </c>
      <c r="I11" s="242">
        <v>24</v>
      </c>
      <c r="J11" s="242">
        <v>23</v>
      </c>
      <c r="K11" s="246">
        <f t="shared" si="1"/>
        <v>0.95833333333333337</v>
      </c>
      <c r="L11" s="244">
        <v>690</v>
      </c>
    </row>
    <row r="12" spans="2:24" x14ac:dyDescent="0.35">
      <c r="B12" s="241" t="s">
        <v>181</v>
      </c>
      <c r="C12" s="242">
        <v>25</v>
      </c>
      <c r="D12" s="242">
        <v>23</v>
      </c>
      <c r="E12" s="243">
        <f t="shared" si="0"/>
        <v>0.92</v>
      </c>
      <c r="F12" s="244">
        <v>690</v>
      </c>
      <c r="H12" s="245" t="s">
        <v>213</v>
      </c>
      <c r="I12" s="242">
        <v>24</v>
      </c>
      <c r="J12" s="242">
        <v>23</v>
      </c>
      <c r="K12" s="246">
        <f t="shared" si="1"/>
        <v>0.95833333333333337</v>
      </c>
      <c r="L12" s="244">
        <v>660</v>
      </c>
    </row>
    <row r="13" spans="2:24" x14ac:dyDescent="0.35">
      <c r="H13" s="245" t="s">
        <v>195</v>
      </c>
      <c r="I13" s="242">
        <v>22</v>
      </c>
      <c r="J13" s="242">
        <v>20</v>
      </c>
      <c r="K13" s="246">
        <f t="shared" si="1"/>
        <v>0.90909090909090906</v>
      </c>
      <c r="L13" s="244">
        <v>600</v>
      </c>
    </row>
    <row r="14" spans="2:24" ht="18.5" x14ac:dyDescent="0.45">
      <c r="B14" s="250" t="s">
        <v>2</v>
      </c>
      <c r="C14" s="251">
        <f>SUM(C4:C13)</f>
        <v>223</v>
      </c>
      <c r="D14" s="251">
        <f>SUM(D4:D13)</f>
        <v>214</v>
      </c>
      <c r="E14" s="256">
        <f>D14/C14</f>
        <v>0.95964125560538116</v>
      </c>
      <c r="F14" s="253">
        <f>SUM(F4:F13)</f>
        <v>6430</v>
      </c>
      <c r="H14" s="245" t="s">
        <v>196</v>
      </c>
      <c r="I14" s="242">
        <v>22</v>
      </c>
      <c r="J14" s="242">
        <v>21</v>
      </c>
      <c r="K14" s="246">
        <f t="shared" si="1"/>
        <v>0.95454545454545459</v>
      </c>
      <c r="L14" s="244">
        <v>630</v>
      </c>
    </row>
    <row r="15" spans="2:24" x14ac:dyDescent="0.35">
      <c r="H15" s="245" t="s">
        <v>197</v>
      </c>
      <c r="I15" s="242">
        <v>23</v>
      </c>
      <c r="J15" s="242">
        <v>21</v>
      </c>
      <c r="K15" s="246">
        <f t="shared" si="1"/>
        <v>0.91304347826086951</v>
      </c>
      <c r="L15" s="244">
        <v>625</v>
      </c>
    </row>
    <row r="16" spans="2:24" x14ac:dyDescent="0.35">
      <c r="H16" s="245" t="s">
        <v>198</v>
      </c>
      <c r="I16" s="242">
        <v>23</v>
      </c>
      <c r="J16" s="242">
        <v>19</v>
      </c>
      <c r="K16" s="246">
        <f t="shared" si="1"/>
        <v>0.82608695652173914</v>
      </c>
      <c r="L16" s="244">
        <v>570</v>
      </c>
    </row>
    <row r="17" spans="8:15" x14ac:dyDescent="0.35">
      <c r="H17" s="245" t="s">
        <v>199</v>
      </c>
      <c r="I17" s="242">
        <v>21</v>
      </c>
      <c r="J17" s="242">
        <v>19</v>
      </c>
      <c r="K17" s="246">
        <f t="shared" si="1"/>
        <v>0.90476190476190477</v>
      </c>
      <c r="L17" s="244">
        <v>570</v>
      </c>
    </row>
    <row r="18" spans="8:15" x14ac:dyDescent="0.35">
      <c r="H18" s="245" t="s">
        <v>200</v>
      </c>
      <c r="I18" s="242">
        <v>23</v>
      </c>
      <c r="J18" s="242">
        <v>22</v>
      </c>
      <c r="K18" s="246">
        <f t="shared" si="1"/>
        <v>0.95652173913043481</v>
      </c>
      <c r="L18" s="244">
        <v>660</v>
      </c>
    </row>
    <row r="19" spans="8:15" x14ac:dyDescent="0.35">
      <c r="H19" s="245" t="s">
        <v>201</v>
      </c>
      <c r="I19" s="242">
        <v>21</v>
      </c>
      <c r="J19" s="242">
        <v>18</v>
      </c>
      <c r="K19" s="246">
        <f t="shared" si="1"/>
        <v>0.8571428571428571</v>
      </c>
      <c r="L19" s="244">
        <v>540</v>
      </c>
    </row>
    <row r="20" spans="8:15" x14ac:dyDescent="0.35">
      <c r="H20" s="245" t="s">
        <v>214</v>
      </c>
      <c r="I20" s="242">
        <v>22</v>
      </c>
      <c r="J20" s="242">
        <v>21</v>
      </c>
      <c r="K20" s="246">
        <f t="shared" si="1"/>
        <v>0.95454545454545459</v>
      </c>
      <c r="L20" s="244">
        <v>630</v>
      </c>
    </row>
    <row r="21" spans="8:15" x14ac:dyDescent="0.35">
      <c r="H21" s="245" t="s">
        <v>202</v>
      </c>
      <c r="I21" s="242">
        <v>29</v>
      </c>
      <c r="J21" s="242">
        <v>23</v>
      </c>
      <c r="K21" s="246">
        <f t="shared" si="1"/>
        <v>0.7931034482758621</v>
      </c>
      <c r="L21" s="244">
        <v>690</v>
      </c>
    </row>
    <row r="22" spans="8:15" x14ac:dyDescent="0.35">
      <c r="H22" s="245" t="s">
        <v>203</v>
      </c>
      <c r="I22" s="242">
        <v>29</v>
      </c>
      <c r="J22" s="242">
        <v>21</v>
      </c>
      <c r="K22" s="246">
        <f t="shared" ref="K22:K33" si="2">J22/I22</f>
        <v>0.72413793103448276</v>
      </c>
      <c r="L22" s="244">
        <v>615</v>
      </c>
    </row>
    <row r="23" spans="8:15" x14ac:dyDescent="0.35">
      <c r="H23" s="245" t="s">
        <v>204</v>
      </c>
      <c r="I23" s="242">
        <v>29</v>
      </c>
      <c r="J23" s="242">
        <v>25</v>
      </c>
      <c r="K23" s="246">
        <f t="shared" si="2"/>
        <v>0.86206896551724133</v>
      </c>
      <c r="L23" s="244">
        <v>750</v>
      </c>
    </row>
    <row r="24" spans="8:15" x14ac:dyDescent="0.35">
      <c r="H24" s="284" t="s">
        <v>205</v>
      </c>
      <c r="I24" s="281">
        <v>26</v>
      </c>
      <c r="J24" s="281">
        <v>21</v>
      </c>
      <c r="K24" s="285">
        <f t="shared" si="2"/>
        <v>0.80769230769230771</v>
      </c>
      <c r="L24" s="283">
        <v>630</v>
      </c>
    </row>
    <row r="25" spans="8:15" x14ac:dyDescent="0.35">
      <c r="H25" s="284" t="s">
        <v>40</v>
      </c>
      <c r="I25" s="281">
        <v>25</v>
      </c>
      <c r="J25" s="281">
        <v>21</v>
      </c>
      <c r="K25" s="285">
        <f t="shared" si="2"/>
        <v>0.84</v>
      </c>
      <c r="L25" s="283">
        <v>600</v>
      </c>
    </row>
    <row r="26" spans="8:15" x14ac:dyDescent="0.35">
      <c r="H26" s="284" t="s">
        <v>206</v>
      </c>
      <c r="I26" s="281">
        <v>25</v>
      </c>
      <c r="J26" s="281">
        <v>25</v>
      </c>
      <c r="K26" s="285">
        <f t="shared" si="2"/>
        <v>1</v>
      </c>
      <c r="L26" s="283">
        <v>750</v>
      </c>
    </row>
    <row r="27" spans="8:15" x14ac:dyDescent="0.35">
      <c r="H27" s="245" t="s">
        <v>207</v>
      </c>
      <c r="I27" s="242">
        <v>24</v>
      </c>
      <c r="J27" s="242">
        <v>24</v>
      </c>
      <c r="K27" s="246">
        <f t="shared" si="2"/>
        <v>1</v>
      </c>
      <c r="L27" s="244">
        <v>720</v>
      </c>
    </row>
    <row r="28" spans="8:15" x14ac:dyDescent="0.35">
      <c r="H28" s="245" t="s">
        <v>208</v>
      </c>
      <c r="I28" s="242">
        <v>25</v>
      </c>
      <c r="J28" s="242">
        <v>17</v>
      </c>
      <c r="K28" s="246">
        <f t="shared" si="2"/>
        <v>0.68</v>
      </c>
      <c r="L28" s="244">
        <v>510</v>
      </c>
      <c r="O28" s="257"/>
    </row>
    <row r="29" spans="8:15" x14ac:dyDescent="0.35">
      <c r="H29" s="245" t="s">
        <v>215</v>
      </c>
      <c r="I29" s="242">
        <v>27</v>
      </c>
      <c r="J29" s="242">
        <v>17</v>
      </c>
      <c r="K29" s="246">
        <f t="shared" si="2"/>
        <v>0.62962962962962965</v>
      </c>
      <c r="L29" s="244">
        <v>510</v>
      </c>
    </row>
    <row r="30" spans="8:15" x14ac:dyDescent="0.35">
      <c r="H30" s="245" t="s">
        <v>209</v>
      </c>
      <c r="I30" s="242">
        <v>29</v>
      </c>
      <c r="J30" s="242">
        <v>20</v>
      </c>
      <c r="K30" s="246">
        <f t="shared" si="2"/>
        <v>0.68965517241379315</v>
      </c>
      <c r="L30" s="244">
        <v>600</v>
      </c>
    </row>
    <row r="31" spans="8:15" x14ac:dyDescent="0.35">
      <c r="H31" s="245" t="s">
        <v>210</v>
      </c>
      <c r="I31" s="242">
        <v>29</v>
      </c>
      <c r="J31" s="242">
        <v>17</v>
      </c>
      <c r="K31" s="246">
        <f t="shared" si="2"/>
        <v>0.58620689655172409</v>
      </c>
      <c r="L31" s="244">
        <v>510</v>
      </c>
    </row>
    <row r="32" spans="8:15" x14ac:dyDescent="0.35">
      <c r="H32" s="245" t="s">
        <v>211</v>
      </c>
      <c r="I32" s="242">
        <v>28</v>
      </c>
      <c r="J32" s="242">
        <v>20</v>
      </c>
      <c r="K32" s="246">
        <f t="shared" si="2"/>
        <v>0.7142857142857143</v>
      </c>
      <c r="L32" s="244">
        <v>580.5</v>
      </c>
    </row>
    <row r="33" spans="8:12" x14ac:dyDescent="0.35">
      <c r="H33" s="245" t="s">
        <v>212</v>
      </c>
      <c r="I33" s="242">
        <v>27</v>
      </c>
      <c r="J33" s="242">
        <v>15</v>
      </c>
      <c r="K33" s="246">
        <f t="shared" si="2"/>
        <v>0.55555555555555558</v>
      </c>
      <c r="L33" s="244">
        <v>490</v>
      </c>
    </row>
    <row r="34" spans="8:12" x14ac:dyDescent="0.35">
      <c r="L34" s="260"/>
    </row>
    <row r="35" spans="8:12" ht="18.5" x14ac:dyDescent="0.45">
      <c r="H35" s="250" t="s">
        <v>2</v>
      </c>
      <c r="I35" s="251">
        <f>SUM(I4:I34)</f>
        <v>757</v>
      </c>
      <c r="J35" s="251">
        <f>SUM(J4:J34)</f>
        <v>630</v>
      </c>
      <c r="K35" s="252">
        <f>J35/I35</f>
        <v>0.83223249669749011</v>
      </c>
      <c r="L35" s="259">
        <f>SUM(L4:L34)</f>
        <v>18840.5</v>
      </c>
    </row>
  </sheetData>
  <mergeCells count="4">
    <mergeCell ref="B2:F2"/>
    <mergeCell ref="H2:L2"/>
    <mergeCell ref="O2:S2"/>
    <mergeCell ref="U2:X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F482-F21C-4000-9AD4-25CCA63A6A05}">
  <sheetPr>
    <pageSetUpPr fitToPage="1"/>
  </sheetPr>
  <dimension ref="B1:M59"/>
  <sheetViews>
    <sheetView showGridLines="0" topLeftCell="A35" zoomScale="70" zoomScaleNormal="70" workbookViewId="0">
      <selection activeCell="K10" sqref="K10"/>
    </sheetView>
  </sheetViews>
  <sheetFormatPr defaultRowHeight="14.5" x14ac:dyDescent="0.35"/>
  <cols>
    <col min="1" max="1" width="5.54296875" style="47" customWidth="1"/>
    <col min="2" max="2" width="3" style="47" customWidth="1"/>
    <col min="3" max="3" width="37.90625" style="47" customWidth="1"/>
    <col min="4" max="4" width="11.453125" style="127" customWidth="1"/>
    <col min="5" max="5" width="12.08984375" style="47" customWidth="1"/>
    <col min="6" max="6" width="11.54296875" style="47" bestFit="1" customWidth="1"/>
    <col min="7" max="7" width="3.1796875" style="47" customWidth="1"/>
    <col min="8" max="8" width="3.1796875" style="164" customWidth="1"/>
    <col min="9" max="9" width="43.453125" style="47" customWidth="1"/>
    <col min="10" max="11" width="11.08984375" style="47" customWidth="1"/>
    <col min="12" max="12" width="12.1796875" style="203" bestFit="1" customWidth="1"/>
    <col min="13" max="16384" width="8.7265625" style="47"/>
  </cols>
  <sheetData>
    <row r="1" spans="2:13" ht="15" thickBot="1" x14ac:dyDescent="0.4"/>
    <row r="2" spans="2:13" ht="29" thickBot="1" x14ac:dyDescent="0.7">
      <c r="B2" s="328" t="s">
        <v>102</v>
      </c>
      <c r="C2" s="329"/>
      <c r="D2" s="329"/>
      <c r="E2" s="329"/>
      <c r="F2" s="329"/>
      <c r="G2" s="329"/>
      <c r="H2" s="329"/>
      <c r="I2" s="329"/>
      <c r="J2" s="329"/>
      <c r="K2" s="329"/>
      <c r="L2" s="330"/>
    </row>
    <row r="3" spans="2:13" ht="9" customHeight="1" thickBot="1" x14ac:dyDescent="0.4"/>
    <row r="4" spans="2:13" s="48" customFormat="1" ht="19" thickBot="1" x14ac:dyDescent="0.5">
      <c r="B4" s="294" t="s">
        <v>88</v>
      </c>
      <c r="C4" s="295"/>
      <c r="D4" s="295"/>
      <c r="E4" s="295"/>
      <c r="F4" s="296"/>
      <c r="H4" s="298" t="s">
        <v>87</v>
      </c>
      <c r="I4" s="299"/>
      <c r="J4" s="299"/>
      <c r="K4" s="299"/>
      <c r="L4" s="300"/>
    </row>
    <row r="5" spans="2:13" s="49" customFormat="1" ht="29.5" customHeight="1" thickBot="1" x14ac:dyDescent="0.3">
      <c r="B5" s="292" t="s">
        <v>89</v>
      </c>
      <c r="C5" s="293"/>
      <c r="D5" s="165" t="s">
        <v>90</v>
      </c>
      <c r="E5" s="166" t="s">
        <v>91</v>
      </c>
      <c r="F5" s="167" t="s">
        <v>92</v>
      </c>
      <c r="H5" s="292" t="s">
        <v>89</v>
      </c>
      <c r="I5" s="293"/>
      <c r="J5" s="187" t="s">
        <v>90</v>
      </c>
      <c r="K5" s="187" t="s">
        <v>91</v>
      </c>
      <c r="L5" s="204" t="s">
        <v>92</v>
      </c>
      <c r="M5" s="107"/>
    </row>
    <row r="6" spans="2:13" ht="15" thickBot="1" x14ac:dyDescent="0.4">
      <c r="B6" s="306" t="s">
        <v>125</v>
      </c>
      <c r="C6" s="307"/>
      <c r="D6" s="171">
        <f>SUM(D7:D13)</f>
        <v>4442.34</v>
      </c>
      <c r="E6" s="172">
        <f>SUM(E7:E13)</f>
        <v>3462.1</v>
      </c>
      <c r="F6" s="173">
        <f>D6-E6</f>
        <v>980.24000000000024</v>
      </c>
      <c r="H6" s="318" t="s">
        <v>125</v>
      </c>
      <c r="I6" s="319"/>
      <c r="J6" s="198">
        <f>SUM(J7:J10)</f>
        <v>3200</v>
      </c>
      <c r="K6" s="94">
        <f>SUM(K7:K10)</f>
        <v>2089.7599999999998</v>
      </c>
      <c r="L6" s="205">
        <f>J6-K6</f>
        <v>1110.2400000000002</v>
      </c>
    </row>
    <row r="7" spans="2:13" x14ac:dyDescent="0.35">
      <c r="B7" s="174" t="s">
        <v>128</v>
      </c>
      <c r="C7" s="219" t="s">
        <v>138</v>
      </c>
      <c r="D7" s="168">
        <v>874.8</v>
      </c>
      <c r="E7" s="169">
        <v>784.8</v>
      </c>
      <c r="F7" s="170"/>
      <c r="H7" s="174" t="s">
        <v>128</v>
      </c>
      <c r="I7" s="143" t="s">
        <v>105</v>
      </c>
      <c r="J7" s="66">
        <v>450</v>
      </c>
      <c r="K7" s="142"/>
      <c r="L7" s="206"/>
    </row>
    <row r="8" spans="2:13" x14ac:dyDescent="0.35">
      <c r="B8" s="175" t="s">
        <v>128</v>
      </c>
      <c r="C8" s="151" t="s">
        <v>122</v>
      </c>
      <c r="D8" s="151">
        <v>100</v>
      </c>
      <c r="E8" s="152">
        <f>8.98+20.6</f>
        <v>29.580000000000002</v>
      </c>
      <c r="F8" s="64"/>
      <c r="H8" s="175" t="s">
        <v>128</v>
      </c>
      <c r="I8" s="144" t="s">
        <v>106</v>
      </c>
      <c r="J8" s="141">
        <v>1000</v>
      </c>
      <c r="K8" s="141">
        <v>312.75</v>
      </c>
      <c r="L8" s="207"/>
    </row>
    <row r="9" spans="2:13" x14ac:dyDescent="0.35">
      <c r="B9" s="175" t="s">
        <v>128</v>
      </c>
      <c r="C9" s="151" t="s">
        <v>123</v>
      </c>
      <c r="D9" s="151">
        <v>331</v>
      </c>
      <c r="E9" s="152">
        <v>609.6</v>
      </c>
      <c r="F9" s="64"/>
      <c r="H9" s="175" t="s">
        <v>128</v>
      </c>
      <c r="I9" s="262" t="s">
        <v>142</v>
      </c>
      <c r="J9" s="141">
        <v>1500</v>
      </c>
      <c r="K9" s="141">
        <f>463.08+192+290.5+251.33+318.5+165</f>
        <v>1680.4099999999999</v>
      </c>
      <c r="L9" s="207"/>
    </row>
    <row r="10" spans="2:13" x14ac:dyDescent="0.35">
      <c r="B10" s="175" t="s">
        <v>128</v>
      </c>
      <c r="C10" s="197" t="s">
        <v>124</v>
      </c>
      <c r="D10" s="148">
        <v>756.54</v>
      </c>
      <c r="E10" s="149">
        <v>181</v>
      </c>
      <c r="F10" s="64"/>
      <c r="H10" s="175" t="s">
        <v>128</v>
      </c>
      <c r="I10" s="144" t="s">
        <v>113</v>
      </c>
      <c r="J10" s="141">
        <v>250</v>
      </c>
      <c r="K10" s="139">
        <v>96.6</v>
      </c>
      <c r="L10" s="208"/>
    </row>
    <row r="11" spans="2:13" ht="14" customHeight="1" x14ac:dyDescent="0.35">
      <c r="B11" s="175" t="s">
        <v>128</v>
      </c>
      <c r="C11" s="153" t="s">
        <v>111</v>
      </c>
      <c r="D11" s="154">
        <v>1400</v>
      </c>
      <c r="E11" s="149">
        <f>337.8+368+456.65+178</f>
        <v>1340.4499999999998</v>
      </c>
      <c r="F11" s="64"/>
      <c r="H11" s="175"/>
      <c r="I11" s="139"/>
      <c r="J11" s="139"/>
      <c r="K11" s="139"/>
      <c r="L11" s="208"/>
    </row>
    <row r="12" spans="2:13" x14ac:dyDescent="0.35">
      <c r="B12" s="175" t="s">
        <v>128</v>
      </c>
      <c r="C12" s="220" t="s">
        <v>139</v>
      </c>
      <c r="D12" s="154"/>
      <c r="E12" s="149">
        <v>47.88</v>
      </c>
      <c r="F12" s="64"/>
      <c r="H12" s="175"/>
      <c r="I12" s="139"/>
      <c r="J12" s="139"/>
      <c r="K12" s="139"/>
      <c r="L12" s="208"/>
    </row>
    <row r="13" spans="2:13" ht="15" thickBot="1" x14ac:dyDescent="0.4">
      <c r="B13" s="176" t="s">
        <v>128</v>
      </c>
      <c r="C13" s="275" t="s">
        <v>252</v>
      </c>
      <c r="D13" s="155">
        <v>980</v>
      </c>
      <c r="E13" s="156">
        <v>468.79</v>
      </c>
      <c r="F13" s="65"/>
      <c r="H13" s="178"/>
      <c r="I13" s="188"/>
      <c r="J13" s="188"/>
      <c r="K13" s="188"/>
      <c r="L13" s="209"/>
    </row>
    <row r="14" spans="2:13" ht="15" thickBot="1" x14ac:dyDescent="0.4">
      <c r="B14" s="308" t="s">
        <v>126</v>
      </c>
      <c r="C14" s="309"/>
      <c r="D14" s="128">
        <f>SUM(D15:D18)</f>
        <v>1030</v>
      </c>
      <c r="E14" s="161">
        <f>SUM(E15:E18)</f>
        <v>817.37</v>
      </c>
      <c r="F14" s="120">
        <f>D14-E14</f>
        <v>212.63</v>
      </c>
      <c r="G14" s="55"/>
      <c r="H14" s="314" t="s">
        <v>126</v>
      </c>
      <c r="I14" s="315"/>
      <c r="J14" s="126">
        <f>SUM(J15:J19)</f>
        <v>8400</v>
      </c>
      <c r="K14" s="126">
        <f>SUM(K15:K19)</f>
        <v>6384.57</v>
      </c>
      <c r="L14" s="210">
        <f>J14-K14</f>
        <v>2015.4300000000003</v>
      </c>
    </row>
    <row r="15" spans="2:13" x14ac:dyDescent="0.35">
      <c r="B15" s="174" t="s">
        <v>128</v>
      </c>
      <c r="C15" s="181" t="s">
        <v>109</v>
      </c>
      <c r="D15" s="182">
        <v>150</v>
      </c>
      <c r="E15" s="183"/>
      <c r="F15" s="184"/>
      <c r="G15" s="55"/>
      <c r="H15" s="190" t="s">
        <v>128</v>
      </c>
      <c r="I15" s="199" t="s">
        <v>130</v>
      </c>
      <c r="J15" s="189">
        <v>100</v>
      </c>
      <c r="K15" s="189">
        <v>29.99</v>
      </c>
      <c r="L15" s="211"/>
    </row>
    <row r="16" spans="2:13" x14ac:dyDescent="0.35">
      <c r="B16" s="175" t="s">
        <v>128</v>
      </c>
      <c r="C16" s="221" t="s">
        <v>140</v>
      </c>
      <c r="D16" s="157">
        <v>420</v>
      </c>
      <c r="E16" s="149">
        <v>379.4</v>
      </c>
      <c r="F16" s="185"/>
      <c r="H16" s="201" t="s">
        <v>128</v>
      </c>
      <c r="I16" s="223" t="s">
        <v>143</v>
      </c>
      <c r="J16" s="189"/>
      <c r="K16" s="189">
        <v>56.5</v>
      </c>
      <c r="L16" s="211"/>
    </row>
    <row r="17" spans="2:12" x14ac:dyDescent="0.35">
      <c r="B17" s="175" t="s">
        <v>128</v>
      </c>
      <c r="C17" s="274" t="s">
        <v>251</v>
      </c>
      <c r="D17" s="157">
        <v>60</v>
      </c>
      <c r="E17" s="158">
        <v>71.97</v>
      </c>
      <c r="F17" s="185"/>
      <c r="H17" s="175" t="s">
        <v>128</v>
      </c>
      <c r="I17" s="224" t="s">
        <v>144</v>
      </c>
      <c r="J17" s="141">
        <v>1800</v>
      </c>
      <c r="K17" s="162">
        <f>1695.75+102.82</f>
        <v>1798.57</v>
      </c>
      <c r="L17" s="212"/>
    </row>
    <row r="18" spans="2:12" ht="15" thickBot="1" x14ac:dyDescent="0.4">
      <c r="B18" s="178" t="s">
        <v>128</v>
      </c>
      <c r="C18" s="225" t="s">
        <v>112</v>
      </c>
      <c r="D18" s="155">
        <v>400</v>
      </c>
      <c r="E18" s="156">
        <v>366</v>
      </c>
      <c r="F18" s="186"/>
      <c r="H18" s="175" t="s">
        <v>128</v>
      </c>
      <c r="I18" s="202" t="s">
        <v>104</v>
      </c>
      <c r="J18" s="141">
        <v>4500</v>
      </c>
      <c r="K18" s="162">
        <v>4499.51</v>
      </c>
      <c r="L18" s="212"/>
    </row>
    <row r="19" spans="2:12" ht="15" customHeight="1" thickBot="1" x14ac:dyDescent="0.4">
      <c r="B19" s="310" t="s">
        <v>110</v>
      </c>
      <c r="C19" s="311"/>
      <c r="D19" s="128">
        <v>300</v>
      </c>
      <c r="E19" s="119">
        <f>E20</f>
        <v>280.5</v>
      </c>
      <c r="F19" s="120">
        <f>D19-E19</f>
        <v>19.5</v>
      </c>
      <c r="H19" s="176" t="s">
        <v>128</v>
      </c>
      <c r="I19" s="200" t="s">
        <v>120</v>
      </c>
      <c r="J19" s="163">
        <v>2000</v>
      </c>
      <c r="K19" s="163"/>
      <c r="L19" s="213"/>
    </row>
    <row r="20" spans="2:12" ht="15" thickBot="1" x14ac:dyDescent="0.4">
      <c r="B20" s="179" t="s">
        <v>128</v>
      </c>
      <c r="C20" s="221" t="s">
        <v>249</v>
      </c>
      <c r="D20" s="196"/>
      <c r="E20" s="218">
        <f>41.3+82.04+157.16</f>
        <v>280.5</v>
      </c>
      <c r="F20" s="121"/>
      <c r="H20" s="316" t="s">
        <v>114</v>
      </c>
      <c r="I20" s="317"/>
      <c r="J20" s="263">
        <v>1000</v>
      </c>
      <c r="K20" s="263">
        <f>K21+K22+K23</f>
        <v>79.5</v>
      </c>
      <c r="L20" s="205">
        <f>J20-K20</f>
        <v>920.5</v>
      </c>
    </row>
    <row r="21" spans="2:12" ht="15" customHeight="1" thickBot="1" x14ac:dyDescent="0.4">
      <c r="B21" s="312" t="s">
        <v>116</v>
      </c>
      <c r="C21" s="313"/>
      <c r="D21" s="227">
        <f>2180+D23</f>
        <v>2780</v>
      </c>
      <c r="E21" s="228">
        <f>E22+E23+E24+E25+E26+E27+E28</f>
        <v>2209.66</v>
      </c>
      <c r="F21" s="229">
        <f>D21-E21</f>
        <v>570.34000000000015</v>
      </c>
      <c r="H21" s="74" t="s">
        <v>128</v>
      </c>
      <c r="I21" s="266" t="s">
        <v>146</v>
      </c>
      <c r="J21" s="266"/>
      <c r="K21" s="267">
        <v>26.5</v>
      </c>
      <c r="L21" s="206"/>
    </row>
    <row r="22" spans="2:12" ht="15" customHeight="1" x14ac:dyDescent="0.35">
      <c r="B22" s="74" t="s">
        <v>128</v>
      </c>
      <c r="C22" s="222" t="s">
        <v>141</v>
      </c>
      <c r="D22" s="182">
        <v>180</v>
      </c>
      <c r="E22" s="232">
        <v>180</v>
      </c>
      <c r="F22" s="233"/>
      <c r="H22" s="93" t="s">
        <v>128</v>
      </c>
      <c r="I22" s="139" t="s">
        <v>235</v>
      </c>
      <c r="J22" s="139"/>
      <c r="K22" s="271">
        <v>13</v>
      </c>
      <c r="L22" s="207"/>
    </row>
    <row r="23" spans="2:12" ht="15" customHeight="1" thickBot="1" x14ac:dyDescent="0.4">
      <c r="B23" s="93" t="s">
        <v>231</v>
      </c>
      <c r="C23" s="274" t="s">
        <v>250</v>
      </c>
      <c r="D23" s="180">
        <v>600</v>
      </c>
      <c r="E23" s="150"/>
      <c r="F23" s="64"/>
      <c r="H23" s="67" t="s">
        <v>128</v>
      </c>
      <c r="I23" s="268" t="s">
        <v>241</v>
      </c>
      <c r="J23" s="268"/>
      <c r="K23" s="269">
        <v>40</v>
      </c>
      <c r="L23" s="270"/>
    </row>
    <row r="24" spans="2:12" ht="15" thickBot="1" x14ac:dyDescent="0.4">
      <c r="B24" s="93" t="s">
        <v>128</v>
      </c>
      <c r="C24" s="139" t="s">
        <v>239</v>
      </c>
      <c r="D24" s="139"/>
      <c r="E24" s="139">
        <v>793.44</v>
      </c>
      <c r="F24" s="64"/>
      <c r="H24" s="320" t="s">
        <v>115</v>
      </c>
      <c r="I24" s="321"/>
      <c r="J24" s="264">
        <v>1100</v>
      </c>
      <c r="K24" s="264">
        <f>K25</f>
        <v>1090</v>
      </c>
      <c r="L24" s="265">
        <f>J24-K24</f>
        <v>10</v>
      </c>
    </row>
    <row r="25" spans="2:12" ht="15" customHeight="1" thickBot="1" x14ac:dyDescent="0.4">
      <c r="B25" s="93" t="s">
        <v>128</v>
      </c>
      <c r="C25" s="139" t="s">
        <v>253</v>
      </c>
      <c r="D25" s="147"/>
      <c r="E25" s="139">
        <v>500</v>
      </c>
      <c r="F25" s="145"/>
      <c r="H25" s="177" t="s">
        <v>128</v>
      </c>
      <c r="I25" s="122"/>
      <c r="J25" s="123"/>
      <c r="K25" s="125">
        <v>1090</v>
      </c>
      <c r="L25" s="214"/>
    </row>
    <row r="26" spans="2:12" ht="15" thickBot="1" x14ac:dyDescent="0.4">
      <c r="B26" s="93" t="s">
        <v>128</v>
      </c>
      <c r="C26" s="180" t="s">
        <v>260</v>
      </c>
      <c r="D26" s="180"/>
      <c r="E26" s="150">
        <v>491.15</v>
      </c>
      <c r="F26" s="64"/>
      <c r="H26" s="326" t="s">
        <v>117</v>
      </c>
      <c r="I26" s="327"/>
      <c r="J26" s="126">
        <v>3600</v>
      </c>
      <c r="K26" s="126">
        <f>K27</f>
        <v>3680.1900000000005</v>
      </c>
      <c r="L26" s="210">
        <f>J26-K26</f>
        <v>-80.190000000000509</v>
      </c>
    </row>
    <row r="27" spans="2:12" ht="15" customHeight="1" thickBot="1" x14ac:dyDescent="0.4">
      <c r="B27" s="93" t="s">
        <v>128</v>
      </c>
      <c r="C27" s="72" t="s">
        <v>261</v>
      </c>
      <c r="D27" s="147"/>
      <c r="E27" s="159">
        <v>194.2</v>
      </c>
      <c r="F27" s="64"/>
      <c r="H27" s="177" t="s">
        <v>128</v>
      </c>
      <c r="I27" s="122" t="s">
        <v>158</v>
      </c>
      <c r="J27" s="123"/>
      <c r="K27" s="125">
        <f>768.4+389+64+451.35+113.57+135.5+230.52+95+239.4+74.8+614+98+302.65+104</f>
        <v>3680.1900000000005</v>
      </c>
      <c r="L27" s="214"/>
    </row>
    <row r="28" spans="2:12" ht="15" thickBot="1" x14ac:dyDescent="0.4">
      <c r="B28" s="93" t="s">
        <v>128</v>
      </c>
      <c r="C28" s="72" t="s">
        <v>262</v>
      </c>
      <c r="D28" s="180"/>
      <c r="E28" s="150">
        <v>50.87</v>
      </c>
      <c r="F28" s="64"/>
      <c r="H28" s="326" t="s">
        <v>118</v>
      </c>
      <c r="I28" s="327"/>
      <c r="J28" s="126">
        <v>450</v>
      </c>
      <c r="K28" s="126">
        <f>K29</f>
        <v>444.48</v>
      </c>
      <c r="L28" s="210">
        <f>J28-K28</f>
        <v>5.5199999999999818</v>
      </c>
    </row>
    <row r="29" spans="2:12" ht="15" customHeight="1" thickBot="1" x14ac:dyDescent="0.4">
      <c r="B29" s="194"/>
      <c r="C29" s="146"/>
      <c r="D29" s="147"/>
      <c r="E29" s="159"/>
      <c r="F29" s="64"/>
      <c r="H29" s="177" t="s">
        <v>128</v>
      </c>
      <c r="I29" s="122"/>
      <c r="J29" s="123"/>
      <c r="K29" s="125">
        <f>51.75+50.98+56.3+51.85+52.75+49.91+53.6+31.47+45.87</f>
        <v>444.48</v>
      </c>
      <c r="L29" s="214"/>
    </row>
    <row r="30" spans="2:12" ht="15" thickBot="1" x14ac:dyDescent="0.4">
      <c r="B30" s="194"/>
      <c r="C30" s="139"/>
      <c r="D30" s="139"/>
      <c r="E30" s="139"/>
      <c r="F30" s="145"/>
      <c r="H30" s="326" t="s">
        <v>119</v>
      </c>
      <c r="I30" s="327"/>
      <c r="J30" s="126">
        <v>3150</v>
      </c>
      <c r="K30" s="126"/>
      <c r="L30" s="210"/>
    </row>
    <row r="31" spans="2:12" ht="15" customHeight="1" thickBot="1" x14ac:dyDescent="0.4">
      <c r="B31" s="194"/>
      <c r="C31" s="139"/>
      <c r="D31" s="139"/>
      <c r="E31" s="139"/>
      <c r="F31" s="145"/>
      <c r="H31" s="177" t="s">
        <v>128</v>
      </c>
      <c r="I31" s="122"/>
      <c r="J31" s="123"/>
      <c r="K31" s="125"/>
      <c r="L31" s="214"/>
    </row>
    <row r="32" spans="2:12" ht="15" thickBot="1" x14ac:dyDescent="0.4">
      <c r="B32" s="194"/>
      <c r="C32" s="230"/>
      <c r="D32" s="231"/>
      <c r="E32" s="150"/>
      <c r="F32" s="64"/>
      <c r="H32" s="326" t="s">
        <v>116</v>
      </c>
      <c r="I32" s="327"/>
      <c r="J32" s="126">
        <v>2000</v>
      </c>
      <c r="K32" s="126">
        <f>K33</f>
        <v>1420</v>
      </c>
      <c r="L32" s="210">
        <f>J32-K32</f>
        <v>580</v>
      </c>
    </row>
    <row r="33" spans="2:12" ht="15" thickBot="1" x14ac:dyDescent="0.4">
      <c r="B33" s="195"/>
      <c r="C33" s="124"/>
      <c r="D33" s="129"/>
      <c r="E33" s="160"/>
      <c r="F33" s="65"/>
      <c r="H33" s="177" t="s">
        <v>128</v>
      </c>
      <c r="I33" s="140" t="s">
        <v>160</v>
      </c>
      <c r="J33" s="140"/>
      <c r="K33" s="140">
        <f>270+700+300+150</f>
        <v>1420</v>
      </c>
      <c r="L33" s="215"/>
    </row>
    <row r="34" spans="2:12" s="50" customFormat="1" ht="19" thickBot="1" x14ac:dyDescent="0.5">
      <c r="B34" s="322" t="s">
        <v>76</v>
      </c>
      <c r="C34" s="323"/>
      <c r="D34" s="130">
        <v>10000</v>
      </c>
      <c r="E34" s="90">
        <f>E6+E14+E19+E21</f>
        <v>6769.63</v>
      </c>
      <c r="F34" s="91">
        <f>D34-E34</f>
        <v>3230.37</v>
      </c>
      <c r="H34" s="324" t="s">
        <v>76</v>
      </c>
      <c r="I34" s="325"/>
      <c r="J34" s="193">
        <f>J6+J14+J20+J24+J26+J28+J30+J32</f>
        <v>22900</v>
      </c>
      <c r="K34" s="90">
        <f>K6+K14+K20+K24+K26+K28+K30+K32</f>
        <v>15188.5</v>
      </c>
      <c r="L34" s="91">
        <f>J34-K34</f>
        <v>7711.5</v>
      </c>
    </row>
    <row r="35" spans="2:12" x14ac:dyDescent="0.35">
      <c r="B35" s="191" t="s">
        <v>232</v>
      </c>
      <c r="C35" s="191"/>
      <c r="D35" s="191"/>
      <c r="E35" s="191"/>
      <c r="F35" s="191"/>
      <c r="G35" s="192"/>
      <c r="H35" s="191" t="s">
        <v>230</v>
      </c>
      <c r="I35" s="191"/>
      <c r="J35" s="191"/>
      <c r="K35" s="191"/>
    </row>
    <row r="36" spans="2:12" x14ac:dyDescent="0.35">
      <c r="B36" s="191" t="s">
        <v>233</v>
      </c>
      <c r="C36" s="191"/>
      <c r="D36" s="191"/>
      <c r="E36" s="191"/>
      <c r="F36" s="191"/>
      <c r="G36" s="192"/>
      <c r="H36" s="191"/>
      <c r="I36" s="191"/>
      <c r="J36" s="191"/>
      <c r="K36" s="191"/>
    </row>
    <row r="37" spans="2:12" ht="10" customHeight="1" thickBot="1" x14ac:dyDescent="0.4">
      <c r="G37" s="164"/>
      <c r="H37" s="47"/>
    </row>
    <row r="38" spans="2:12" ht="20" customHeight="1" thickBot="1" x14ac:dyDescent="0.55000000000000004">
      <c r="B38" s="289" t="s">
        <v>97</v>
      </c>
      <c r="C38" s="290"/>
      <c r="D38" s="290"/>
      <c r="E38" s="290"/>
      <c r="F38" s="291"/>
      <c r="G38" s="164"/>
      <c r="H38" s="47"/>
    </row>
    <row r="39" spans="2:12" ht="44" customHeight="1" thickBot="1" x14ac:dyDescent="0.4">
      <c r="B39" s="292" t="s">
        <v>89</v>
      </c>
      <c r="C39" s="293"/>
      <c r="D39" s="132" t="s">
        <v>90</v>
      </c>
      <c r="E39" s="109" t="s">
        <v>91</v>
      </c>
      <c r="F39" s="110" t="s">
        <v>92</v>
      </c>
      <c r="G39" s="164"/>
      <c r="H39" s="47"/>
    </row>
    <row r="40" spans="2:12" x14ac:dyDescent="0.35">
      <c r="B40" s="74" t="s">
        <v>229</v>
      </c>
      <c r="C40" s="114" t="s">
        <v>234</v>
      </c>
      <c r="D40" s="133">
        <v>1000</v>
      </c>
      <c r="E40" s="115">
        <v>200</v>
      </c>
      <c r="F40" s="116">
        <f>D40-E40</f>
        <v>800</v>
      </c>
      <c r="G40" s="164"/>
      <c r="H40" s="47"/>
    </row>
    <row r="41" spans="2:12" x14ac:dyDescent="0.35">
      <c r="B41" s="93"/>
      <c r="C41" s="113"/>
      <c r="D41" s="134"/>
      <c r="E41" s="92"/>
      <c r="F41" s="117"/>
      <c r="G41" s="164"/>
      <c r="H41" s="47"/>
    </row>
    <row r="42" spans="2:12" ht="15" thickBot="1" x14ac:dyDescent="0.4">
      <c r="B42" s="67"/>
      <c r="C42" s="99"/>
      <c r="D42" s="135"/>
      <c r="E42" s="68"/>
      <c r="F42" s="118"/>
      <c r="G42" s="164"/>
      <c r="H42" s="47"/>
    </row>
    <row r="43" spans="2:12" ht="19" thickBot="1" x14ac:dyDescent="0.5">
      <c r="B43" s="100"/>
      <c r="C43" s="101" t="s">
        <v>76</v>
      </c>
      <c r="D43" s="136">
        <f>SUM(D40:D42)</f>
        <v>1000</v>
      </c>
      <c r="E43" s="111">
        <f>SUM(E40:E42)</f>
        <v>200</v>
      </c>
      <c r="F43" s="112">
        <f>SUM(F40:F42)</f>
        <v>800</v>
      </c>
      <c r="G43" s="164"/>
      <c r="H43" s="47"/>
    </row>
    <row r="44" spans="2:12" ht="9" customHeight="1" x14ac:dyDescent="0.35">
      <c r="C44" s="127"/>
      <c r="D44" s="47"/>
      <c r="G44" s="164"/>
      <c r="H44" s="47"/>
    </row>
    <row r="45" spans="2:12" ht="21.5" thickBot="1" x14ac:dyDescent="0.55000000000000004">
      <c r="B45" s="297" t="s">
        <v>103</v>
      </c>
      <c r="C45" s="297"/>
      <c r="D45" s="297"/>
      <c r="E45" s="297"/>
      <c r="F45" s="297"/>
      <c r="G45" s="297"/>
      <c r="H45" s="297"/>
      <c r="I45" s="297"/>
      <c r="J45" s="297"/>
      <c r="K45" s="297"/>
      <c r="L45" s="297"/>
    </row>
    <row r="46" spans="2:12" s="48" customFormat="1" ht="19" thickBot="1" x14ac:dyDescent="0.5">
      <c r="B46" s="294" t="s">
        <v>88</v>
      </c>
      <c r="C46" s="295"/>
      <c r="D46" s="295"/>
      <c r="E46" s="295"/>
      <c r="F46" s="296"/>
      <c r="H46" s="298" t="s">
        <v>87</v>
      </c>
      <c r="I46" s="299"/>
      <c r="J46" s="299"/>
      <c r="K46" s="299"/>
      <c r="L46" s="300"/>
    </row>
    <row r="47" spans="2:12" s="49" customFormat="1" ht="44" customHeight="1" thickBot="1" x14ac:dyDescent="0.3">
      <c r="B47" s="292" t="s">
        <v>89</v>
      </c>
      <c r="C47" s="293"/>
      <c r="D47" s="137" t="s">
        <v>90</v>
      </c>
      <c r="E47" s="52" t="s">
        <v>91</v>
      </c>
      <c r="F47" s="53" t="s">
        <v>92</v>
      </c>
      <c r="H47" s="292" t="s">
        <v>89</v>
      </c>
      <c r="I47" s="293"/>
      <c r="J47" s="51" t="s">
        <v>90</v>
      </c>
      <c r="K47" s="52" t="s">
        <v>91</v>
      </c>
      <c r="L47" s="216" t="s">
        <v>92</v>
      </c>
    </row>
    <row r="48" spans="2:12" s="50" customFormat="1" ht="19" thickBot="1" x14ac:dyDescent="0.5">
      <c r="B48" s="304" t="s">
        <v>76</v>
      </c>
      <c r="C48" s="305"/>
      <c r="D48" s="131">
        <v>10000</v>
      </c>
      <c r="E48" s="58">
        <f>E34</f>
        <v>6769.63</v>
      </c>
      <c r="F48" s="59">
        <f>D48-E48</f>
        <v>3230.37</v>
      </c>
      <c r="H48" s="304" t="s">
        <v>76</v>
      </c>
      <c r="I48" s="305"/>
      <c r="J48" s="57">
        <f>J34</f>
        <v>22900</v>
      </c>
      <c r="K48" s="58">
        <f>K34</f>
        <v>15188.5</v>
      </c>
      <c r="L48" s="59">
        <f>J48-K48</f>
        <v>7711.5</v>
      </c>
    </row>
    <row r="49" spans="2:12" s="50" customFormat="1" ht="19" thickBot="1" x14ac:dyDescent="0.5">
      <c r="B49" s="54"/>
      <c r="C49" s="54"/>
      <c r="D49" s="138"/>
      <c r="E49" s="55"/>
      <c r="F49" s="56"/>
      <c r="H49" s="54"/>
      <c r="I49" s="54"/>
      <c r="J49" s="60"/>
      <c r="K49" s="60"/>
      <c r="L49" s="56"/>
    </row>
    <row r="50" spans="2:12" s="50" customFormat="1" ht="19" thickBot="1" x14ac:dyDescent="0.5">
      <c r="B50" s="301" t="s">
        <v>93</v>
      </c>
      <c r="C50" s="302"/>
      <c r="D50" s="302"/>
      <c r="E50" s="302"/>
      <c r="F50" s="303"/>
      <c r="H50" s="54"/>
      <c r="L50" s="217"/>
    </row>
    <row r="51" spans="2:12" s="50" customFormat="1" ht="30.75" customHeight="1" thickBot="1" x14ac:dyDescent="0.4">
      <c r="B51" s="292" t="s">
        <v>89</v>
      </c>
      <c r="C51" s="293"/>
      <c r="D51" s="137" t="s">
        <v>90</v>
      </c>
      <c r="E51" s="52" t="s">
        <v>91</v>
      </c>
      <c r="F51" s="53" t="s">
        <v>92</v>
      </c>
      <c r="H51" s="54"/>
      <c r="L51" s="217"/>
    </row>
    <row r="52" spans="2:12" s="50" customFormat="1" ht="19" thickBot="1" x14ac:dyDescent="0.5">
      <c r="B52" s="304" t="s">
        <v>76</v>
      </c>
      <c r="C52" s="305"/>
      <c r="D52" s="131">
        <f>D43+D48+J48</f>
        <v>33900</v>
      </c>
      <c r="E52" s="57">
        <f>E43+E48+K48</f>
        <v>22158.13</v>
      </c>
      <c r="F52" s="95">
        <f>D52-E52</f>
        <v>11741.869999999999</v>
      </c>
      <c r="H52" s="54"/>
      <c r="L52" s="217"/>
    </row>
    <row r="53" spans="2:12" s="50" customFormat="1" ht="18.5" x14ac:dyDescent="0.45">
      <c r="C53" s="54"/>
      <c r="D53" s="138"/>
      <c r="E53" s="55"/>
      <c r="F53" s="61"/>
      <c r="H53" s="54"/>
      <c r="I53" s="54"/>
      <c r="J53" s="60"/>
      <c r="K53" s="60"/>
      <c r="L53" s="56"/>
    </row>
    <row r="54" spans="2:12" x14ac:dyDescent="0.35">
      <c r="J54" s="63"/>
    </row>
    <row r="55" spans="2:12" x14ac:dyDescent="0.35">
      <c r="J55" s="62"/>
    </row>
    <row r="56" spans="2:12" x14ac:dyDescent="0.35">
      <c r="J56" s="63"/>
    </row>
    <row r="57" spans="2:12" x14ac:dyDescent="0.35">
      <c r="J57" s="62"/>
    </row>
    <row r="58" spans="2:12" x14ac:dyDescent="0.35">
      <c r="J58" s="63"/>
    </row>
    <row r="59" spans="2:12" x14ac:dyDescent="0.35">
      <c r="J59" s="63"/>
    </row>
  </sheetData>
  <dataConsolidate/>
  <mergeCells count="31">
    <mergeCell ref="B2:L2"/>
    <mergeCell ref="B4:F4"/>
    <mergeCell ref="B5:C5"/>
    <mergeCell ref="H4:L4"/>
    <mergeCell ref="H5:I5"/>
    <mergeCell ref="H24:I24"/>
    <mergeCell ref="B34:C34"/>
    <mergeCell ref="H34:I34"/>
    <mergeCell ref="H26:I26"/>
    <mergeCell ref="H28:I28"/>
    <mergeCell ref="H30:I30"/>
    <mergeCell ref="H32:I32"/>
    <mergeCell ref="B6:C6"/>
    <mergeCell ref="B14:C14"/>
    <mergeCell ref="B19:C19"/>
    <mergeCell ref="B21:C21"/>
    <mergeCell ref="H14:I14"/>
    <mergeCell ref="H20:I20"/>
    <mergeCell ref="H6:I6"/>
    <mergeCell ref="B50:F50"/>
    <mergeCell ref="B51:C51"/>
    <mergeCell ref="B48:C48"/>
    <mergeCell ref="H48:I48"/>
    <mergeCell ref="B52:C52"/>
    <mergeCell ref="B38:F38"/>
    <mergeCell ref="B39:C39"/>
    <mergeCell ref="B46:F46"/>
    <mergeCell ref="B45:L45"/>
    <mergeCell ref="B47:C47"/>
    <mergeCell ref="H46:L46"/>
    <mergeCell ref="H47:I47"/>
  </mergeCells>
  <pageMargins left="0.7" right="0.7" top="0.75" bottom="0.75" header="0.3" footer="0.3"/>
  <pageSetup paperSize="9" scale="71" fitToHeight="0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3C077-B574-4A3B-85A7-A7074D9D958B}">
  <sheetPr>
    <pageSetUpPr fitToPage="1"/>
  </sheetPr>
  <dimension ref="B2:K119"/>
  <sheetViews>
    <sheetView showGridLines="0" topLeftCell="A54" zoomScale="85" zoomScaleNormal="85" workbookViewId="0">
      <selection activeCell="I72" sqref="I72"/>
    </sheetView>
  </sheetViews>
  <sheetFormatPr defaultColWidth="11.54296875" defaultRowHeight="12.5" x14ac:dyDescent="0.25"/>
  <cols>
    <col min="1" max="1" width="6.1796875" customWidth="1"/>
    <col min="2" max="2" width="49.08984375" customWidth="1"/>
    <col min="3" max="3" width="12.453125" bestFit="1" customWidth="1"/>
    <col min="4" max="4" width="5.08984375" customWidth="1"/>
    <col min="5" max="5" width="56.6328125" customWidth="1"/>
    <col min="6" max="6" width="11.36328125" bestFit="1" customWidth="1"/>
  </cols>
  <sheetData>
    <row r="2" spans="2:8" ht="16" customHeight="1" x14ac:dyDescent="0.35">
      <c r="B2" s="75" t="s">
        <v>267</v>
      </c>
      <c r="C2" s="76">
        <f>F78</f>
        <v>32768.21</v>
      </c>
    </row>
    <row r="3" spans="2:8" ht="16.75" customHeight="1" x14ac:dyDescent="0.35">
      <c r="B3" s="75" t="s">
        <v>268</v>
      </c>
      <c r="C3" s="76">
        <f>C61</f>
        <v>1943.6999999999998</v>
      </c>
      <c r="D3" s="24"/>
    </row>
    <row r="4" spans="2:8" ht="13.5" thickBot="1" x14ac:dyDescent="0.35">
      <c r="B4" s="25"/>
      <c r="C4" s="40"/>
      <c r="D4" s="24"/>
    </row>
    <row r="5" spans="2:8" ht="13.5" thickBot="1" x14ac:dyDescent="0.35">
      <c r="B5" s="331" t="s">
        <v>80</v>
      </c>
      <c r="C5" s="332"/>
      <c r="D5" s="25"/>
      <c r="E5" s="331" t="s">
        <v>77</v>
      </c>
      <c r="F5" s="332"/>
    </row>
    <row r="6" spans="2:8" x14ac:dyDescent="0.25">
      <c r="B6" s="226" t="s">
        <v>159</v>
      </c>
      <c r="C6" s="261">
        <v>29.99</v>
      </c>
      <c r="E6" s="69" t="s">
        <v>108</v>
      </c>
      <c r="F6" s="70">
        <v>1695.75</v>
      </c>
    </row>
    <row r="7" spans="2:8" x14ac:dyDescent="0.25">
      <c r="B7" s="72" t="s">
        <v>218</v>
      </c>
      <c r="C7" s="89">
        <v>270</v>
      </c>
      <c r="E7" s="71" t="s">
        <v>131</v>
      </c>
      <c r="F7" s="87">
        <v>56.5</v>
      </c>
      <c r="H7" s="26"/>
    </row>
    <row r="8" spans="2:8" x14ac:dyDescent="0.25">
      <c r="B8" s="72" t="s">
        <v>161</v>
      </c>
      <c r="C8" s="89">
        <v>51.75</v>
      </c>
      <c r="E8" s="71" t="s">
        <v>132</v>
      </c>
      <c r="F8" s="87">
        <v>463.08</v>
      </c>
      <c r="G8" s="27"/>
      <c r="H8" s="26"/>
    </row>
    <row r="9" spans="2:8" x14ac:dyDescent="0.25">
      <c r="B9" s="72" t="s">
        <v>162</v>
      </c>
      <c r="C9" s="89">
        <v>50.98</v>
      </c>
      <c r="E9" s="71" t="s">
        <v>136</v>
      </c>
      <c r="F9" s="87">
        <v>4499.51</v>
      </c>
      <c r="H9" s="26"/>
    </row>
    <row r="10" spans="2:8" x14ac:dyDescent="0.25">
      <c r="B10" s="72" t="s">
        <v>163</v>
      </c>
      <c r="C10" s="89">
        <v>56.3</v>
      </c>
      <c r="E10" s="71" t="s">
        <v>145</v>
      </c>
      <c r="F10" s="87">
        <v>96.6</v>
      </c>
      <c r="H10" s="26"/>
    </row>
    <row r="11" spans="2:8" x14ac:dyDescent="0.25">
      <c r="B11" s="72" t="s">
        <v>164</v>
      </c>
      <c r="C11" s="89">
        <v>51.85</v>
      </c>
      <c r="E11" s="71" t="s">
        <v>147</v>
      </c>
      <c r="F11" s="87">
        <v>26.5</v>
      </c>
      <c r="H11" s="26"/>
    </row>
    <row r="12" spans="2:8" x14ac:dyDescent="0.25">
      <c r="B12" s="72" t="s">
        <v>165</v>
      </c>
      <c r="C12" s="89">
        <v>52.75</v>
      </c>
      <c r="E12" s="71" t="s">
        <v>151</v>
      </c>
      <c r="F12" s="87">
        <v>768.4</v>
      </c>
      <c r="H12" s="26"/>
    </row>
    <row r="13" spans="2:8" x14ac:dyDescent="0.25">
      <c r="B13" s="72" t="s">
        <v>166</v>
      </c>
      <c r="C13" s="89">
        <v>49.91</v>
      </c>
      <c r="E13" s="71" t="s">
        <v>237</v>
      </c>
      <c r="F13" s="87">
        <v>290.5</v>
      </c>
      <c r="H13" s="36"/>
    </row>
    <row r="14" spans="2:8" x14ac:dyDescent="0.25">
      <c r="B14" s="72" t="s">
        <v>219</v>
      </c>
      <c r="C14" s="89">
        <v>53.6</v>
      </c>
      <c r="E14" s="71" t="s">
        <v>150</v>
      </c>
      <c r="F14" s="87">
        <v>389</v>
      </c>
      <c r="H14" s="36"/>
    </row>
    <row r="15" spans="2:8" x14ac:dyDescent="0.25">
      <c r="B15" s="72" t="s">
        <v>257</v>
      </c>
      <c r="C15" s="89">
        <v>31.47</v>
      </c>
      <c r="E15" s="71" t="s">
        <v>152</v>
      </c>
      <c r="F15" s="87">
        <v>64</v>
      </c>
      <c r="H15" s="36"/>
    </row>
    <row r="16" spans="2:8" x14ac:dyDescent="0.25">
      <c r="B16" s="72" t="s">
        <v>258</v>
      </c>
      <c r="C16" s="89">
        <v>45.87</v>
      </c>
      <c r="E16" s="71" t="s">
        <v>153</v>
      </c>
      <c r="F16" s="87">
        <v>451.35</v>
      </c>
      <c r="H16" s="36"/>
    </row>
    <row r="17" spans="2:8" x14ac:dyDescent="0.25">
      <c r="B17" s="72" t="s">
        <v>228</v>
      </c>
      <c r="C17" s="89">
        <v>700</v>
      </c>
      <c r="E17" s="71" t="s">
        <v>154</v>
      </c>
      <c r="F17" s="87">
        <v>113.57</v>
      </c>
      <c r="H17" s="36"/>
    </row>
    <row r="18" spans="2:8" x14ac:dyDescent="0.25">
      <c r="B18" s="71" t="s">
        <v>227</v>
      </c>
      <c r="C18" s="89">
        <v>135.5</v>
      </c>
      <c r="E18" s="71" t="s">
        <v>225</v>
      </c>
      <c r="F18" s="87">
        <v>230.52</v>
      </c>
      <c r="H18" s="36"/>
    </row>
    <row r="19" spans="2:8" x14ac:dyDescent="0.25">
      <c r="B19" s="72" t="s">
        <v>242</v>
      </c>
      <c r="C19" s="89">
        <v>11</v>
      </c>
      <c r="E19" s="71" t="s">
        <v>226</v>
      </c>
      <c r="F19" s="87">
        <v>95</v>
      </c>
      <c r="H19" s="36"/>
    </row>
    <row r="20" spans="2:8" x14ac:dyDescent="0.25">
      <c r="B20" s="72" t="s">
        <v>242</v>
      </c>
      <c r="C20" s="89">
        <v>55</v>
      </c>
      <c r="E20" s="276" t="s">
        <v>223</v>
      </c>
      <c r="F20" s="87">
        <v>614</v>
      </c>
      <c r="H20" s="36"/>
    </row>
    <row r="21" spans="2:8" x14ac:dyDescent="0.25">
      <c r="B21" s="72" t="s">
        <v>243</v>
      </c>
      <c r="C21" s="89">
        <v>189.9</v>
      </c>
      <c r="E21" s="273" t="s">
        <v>246</v>
      </c>
      <c r="F21" s="87">
        <v>98</v>
      </c>
      <c r="H21" s="36"/>
    </row>
    <row r="22" spans="2:8" x14ac:dyDescent="0.25">
      <c r="B22" s="72" t="s">
        <v>242</v>
      </c>
      <c r="C22" s="89">
        <v>46.75</v>
      </c>
      <c r="E22" s="71" t="s">
        <v>217</v>
      </c>
      <c r="F22" s="87">
        <v>192</v>
      </c>
      <c r="H22" s="36"/>
    </row>
    <row r="23" spans="2:8" x14ac:dyDescent="0.25">
      <c r="B23" s="72" t="s">
        <v>256</v>
      </c>
      <c r="C23" s="89">
        <v>300</v>
      </c>
      <c r="E23" s="71" t="s">
        <v>224</v>
      </c>
      <c r="F23" s="87">
        <v>1090</v>
      </c>
      <c r="H23" s="36"/>
    </row>
    <row r="24" spans="2:8" x14ac:dyDescent="0.25">
      <c r="B24" s="72"/>
      <c r="C24" s="89"/>
      <c r="E24" s="71" t="s">
        <v>236</v>
      </c>
      <c r="F24" s="87">
        <v>13</v>
      </c>
      <c r="H24" s="36"/>
    </row>
    <row r="25" spans="2:8" x14ac:dyDescent="0.25">
      <c r="B25" s="72"/>
      <c r="C25" s="89"/>
      <c r="E25" s="71" t="s">
        <v>247</v>
      </c>
      <c r="F25" s="87">
        <v>239.4</v>
      </c>
      <c r="H25" s="36"/>
    </row>
    <row r="26" spans="2:8" x14ac:dyDescent="0.25">
      <c r="B26" s="72"/>
      <c r="C26" s="89"/>
      <c r="E26" s="71" t="s">
        <v>248</v>
      </c>
      <c r="F26" s="87">
        <v>74.8</v>
      </c>
      <c r="H26" s="36"/>
    </row>
    <row r="27" spans="2:8" x14ac:dyDescent="0.25">
      <c r="B27" s="72"/>
      <c r="C27" s="89"/>
      <c r="E27" s="71" t="s">
        <v>240</v>
      </c>
      <c r="F27" s="87">
        <v>40</v>
      </c>
      <c r="H27" s="36"/>
    </row>
    <row r="28" spans="2:8" x14ac:dyDescent="0.25">
      <c r="B28" s="72"/>
      <c r="C28" s="89"/>
      <c r="E28" s="71" t="s">
        <v>244</v>
      </c>
      <c r="F28" s="87">
        <v>770.9</v>
      </c>
      <c r="H28" s="36"/>
    </row>
    <row r="29" spans="2:8" x14ac:dyDescent="0.25">
      <c r="B29" s="72"/>
      <c r="C29" s="89"/>
      <c r="E29" s="71" t="s">
        <v>245</v>
      </c>
      <c r="F29" s="87">
        <v>318.5</v>
      </c>
      <c r="H29" s="36"/>
    </row>
    <row r="30" spans="2:8" ht="13" thickBot="1" x14ac:dyDescent="0.3">
      <c r="B30" s="102"/>
      <c r="C30" s="108"/>
      <c r="E30" s="71" t="s">
        <v>259</v>
      </c>
      <c r="F30" s="87">
        <v>150</v>
      </c>
      <c r="H30" s="36"/>
    </row>
    <row r="31" spans="2:8" ht="13" thickBot="1" x14ac:dyDescent="0.3">
      <c r="B31" s="278"/>
      <c r="C31" s="279"/>
      <c r="E31" s="97" t="s">
        <v>265</v>
      </c>
      <c r="F31" s="277">
        <v>165</v>
      </c>
      <c r="H31" s="36"/>
    </row>
    <row r="32" spans="2:8" ht="13.5" thickBot="1" x14ac:dyDescent="0.35">
      <c r="B32" s="45" t="s">
        <v>76</v>
      </c>
      <c r="C32" s="46">
        <f>SUM(C6:C29)</f>
        <v>2182.6200000000003</v>
      </c>
      <c r="E32" s="45" t="s">
        <v>76</v>
      </c>
      <c r="F32" s="46">
        <f>SUM(F6:F31)</f>
        <v>13005.88</v>
      </c>
      <c r="G32" s="41"/>
      <c r="H32" s="36"/>
    </row>
    <row r="33" spans="2:8" ht="13" thickBot="1" x14ac:dyDescent="0.3">
      <c r="H33" s="36"/>
    </row>
    <row r="34" spans="2:8" ht="13.5" thickBot="1" x14ac:dyDescent="0.35">
      <c r="B34" s="331" t="s">
        <v>81</v>
      </c>
      <c r="C34" s="332"/>
      <c r="E34" s="331" t="s">
        <v>78</v>
      </c>
      <c r="F34" s="332"/>
      <c r="H34" s="36"/>
    </row>
    <row r="35" spans="2:8" x14ac:dyDescent="0.25">
      <c r="B35" s="226" t="s">
        <v>155</v>
      </c>
      <c r="C35" s="70">
        <v>71.97</v>
      </c>
      <c r="E35" s="69" t="s">
        <v>107</v>
      </c>
      <c r="F35" s="70">
        <v>784.8</v>
      </c>
      <c r="G35" s="26"/>
    </row>
    <row r="36" spans="2:8" x14ac:dyDescent="0.25">
      <c r="B36" s="72" t="s">
        <v>156</v>
      </c>
      <c r="C36" s="87">
        <v>8.98</v>
      </c>
      <c r="E36" s="71" t="s">
        <v>121</v>
      </c>
      <c r="F36" s="87">
        <v>47.88</v>
      </c>
    </row>
    <row r="37" spans="2:8" ht="14.5" x14ac:dyDescent="0.35">
      <c r="B37" s="72" t="s">
        <v>156</v>
      </c>
      <c r="C37" s="87">
        <v>20.6</v>
      </c>
      <c r="E37" s="272" t="s">
        <v>127</v>
      </c>
      <c r="F37" s="87">
        <v>379.4</v>
      </c>
    </row>
    <row r="38" spans="2:8" x14ac:dyDescent="0.25">
      <c r="B38" s="72" t="s">
        <v>157</v>
      </c>
      <c r="C38" s="87">
        <v>157.16</v>
      </c>
      <c r="E38" s="71" t="s">
        <v>129</v>
      </c>
      <c r="F38" s="87">
        <v>180</v>
      </c>
    </row>
    <row r="39" spans="2:8" x14ac:dyDescent="0.25">
      <c r="B39" s="72" t="s">
        <v>260</v>
      </c>
      <c r="C39" s="89">
        <v>491.15</v>
      </c>
      <c r="E39" s="71" t="s">
        <v>133</v>
      </c>
      <c r="F39" s="87">
        <v>181</v>
      </c>
    </row>
    <row r="40" spans="2:8" x14ac:dyDescent="0.25">
      <c r="B40" s="72" t="s">
        <v>261</v>
      </c>
      <c r="C40" s="89">
        <v>194.2</v>
      </c>
      <c r="E40" s="71" t="s">
        <v>134</v>
      </c>
      <c r="F40" s="87">
        <v>468.79</v>
      </c>
      <c r="H40" s="36"/>
    </row>
    <row r="41" spans="2:8" x14ac:dyDescent="0.25">
      <c r="B41" s="72" t="s">
        <v>262</v>
      </c>
      <c r="C41" s="89">
        <v>39.549999999999997</v>
      </c>
      <c r="E41" s="71" t="s">
        <v>135</v>
      </c>
      <c r="F41" s="87">
        <v>609.6</v>
      </c>
      <c r="H41" s="36"/>
    </row>
    <row r="42" spans="2:8" x14ac:dyDescent="0.25">
      <c r="B42" s="72" t="s">
        <v>263</v>
      </c>
      <c r="C42" s="89">
        <v>11.32</v>
      </c>
      <c r="E42" s="71" t="s">
        <v>137</v>
      </c>
      <c r="F42" s="87">
        <v>41.3</v>
      </c>
      <c r="H42" s="36"/>
    </row>
    <row r="43" spans="2:8" x14ac:dyDescent="0.25">
      <c r="B43" s="72"/>
      <c r="C43" s="89"/>
      <c r="E43" s="71" t="s">
        <v>148</v>
      </c>
      <c r="F43" s="87">
        <v>82.04</v>
      </c>
      <c r="H43" s="36"/>
    </row>
    <row r="44" spans="2:8" x14ac:dyDescent="0.25">
      <c r="B44" s="72"/>
      <c r="C44" s="89"/>
      <c r="E44" s="71" t="s">
        <v>149</v>
      </c>
      <c r="F44" s="87">
        <v>366</v>
      </c>
    </row>
    <row r="45" spans="2:8" x14ac:dyDescent="0.25">
      <c r="B45" s="72"/>
      <c r="C45" s="89"/>
      <c r="E45" s="71" t="s">
        <v>220</v>
      </c>
      <c r="F45" s="87">
        <v>337.8</v>
      </c>
    </row>
    <row r="46" spans="2:8" x14ac:dyDescent="0.25">
      <c r="B46" s="72"/>
      <c r="C46" s="89"/>
      <c r="E46" s="71" t="s">
        <v>221</v>
      </c>
      <c r="F46" s="87">
        <v>456.65</v>
      </c>
    </row>
    <row r="47" spans="2:8" x14ac:dyDescent="0.25">
      <c r="B47" s="72"/>
      <c r="C47" s="89"/>
      <c r="E47" s="71" t="s">
        <v>222</v>
      </c>
      <c r="F47" s="87">
        <v>368</v>
      </c>
    </row>
    <row r="48" spans="2:8" x14ac:dyDescent="0.25">
      <c r="B48" s="72"/>
      <c r="C48" s="89"/>
      <c r="E48" s="71" t="s">
        <v>238</v>
      </c>
      <c r="F48" s="87">
        <v>793.44</v>
      </c>
    </row>
    <row r="49" spans="2:9" x14ac:dyDescent="0.25">
      <c r="B49" s="72"/>
      <c r="C49" s="89"/>
      <c r="E49" s="71" t="s">
        <v>254</v>
      </c>
      <c r="F49" s="87">
        <v>500</v>
      </c>
    </row>
    <row r="50" spans="2:9" ht="13" thickBot="1" x14ac:dyDescent="0.3">
      <c r="B50" s="102"/>
      <c r="C50" s="108"/>
      <c r="E50" s="97" t="s">
        <v>255</v>
      </c>
      <c r="F50" s="277">
        <v>178</v>
      </c>
    </row>
    <row r="51" spans="2:9" ht="13.5" thickBot="1" x14ac:dyDescent="0.35">
      <c r="B51" s="45" t="s">
        <v>76</v>
      </c>
      <c r="C51" s="46">
        <f>SUM(C35:C44)</f>
        <v>994.93</v>
      </c>
      <c r="E51" s="45" t="s">
        <v>76</v>
      </c>
      <c r="F51" s="46">
        <f>SUM(F35:F50)</f>
        <v>5774.7000000000007</v>
      </c>
      <c r="G51" s="41"/>
      <c r="H51" s="41"/>
      <c r="I51" s="41"/>
    </row>
    <row r="52" spans="2:9" ht="13" thickBot="1" x14ac:dyDescent="0.3">
      <c r="C52" s="41"/>
    </row>
    <row r="53" spans="2:9" ht="13.5" thickBot="1" x14ac:dyDescent="0.35">
      <c r="B53" s="331" t="s">
        <v>82</v>
      </c>
      <c r="C53" s="332"/>
      <c r="E53" s="331" t="s">
        <v>79</v>
      </c>
      <c r="F53" s="332"/>
    </row>
    <row r="54" spans="2:9" ht="13" thickBot="1" x14ac:dyDescent="0.3">
      <c r="B54" s="103"/>
      <c r="C54" s="104"/>
      <c r="E54" s="69" t="s">
        <v>234</v>
      </c>
      <c r="F54" s="70">
        <v>200</v>
      </c>
    </row>
    <row r="55" spans="2:9" ht="13.5" thickBot="1" x14ac:dyDescent="0.35">
      <c r="B55" s="105" t="s">
        <v>76</v>
      </c>
      <c r="C55" s="106">
        <f>C54</f>
        <v>0</v>
      </c>
      <c r="E55" s="45" t="s">
        <v>76</v>
      </c>
      <c r="F55" s="46">
        <f>SUM(F54:F54)</f>
        <v>200</v>
      </c>
    </row>
    <row r="56" spans="2:9" x14ac:dyDescent="0.25">
      <c r="C56" s="41"/>
    </row>
    <row r="57" spans="2:9" ht="13" x14ac:dyDescent="0.3">
      <c r="B57" s="25" t="s">
        <v>83</v>
      </c>
      <c r="C57" s="40">
        <f>C51+C32+C55</f>
        <v>3177.55</v>
      </c>
      <c r="D57" s="25"/>
      <c r="E57" s="25" t="s">
        <v>84</v>
      </c>
      <c r="F57" s="44">
        <f>F32+F51+F55</f>
        <v>18980.580000000002</v>
      </c>
    </row>
    <row r="58" spans="2:9" ht="13" x14ac:dyDescent="0.3">
      <c r="B58" s="25"/>
      <c r="C58" s="40"/>
      <c r="F58" s="26"/>
    </row>
    <row r="59" spans="2:9" ht="15.5" x14ac:dyDescent="0.35">
      <c r="B59" s="77" t="s">
        <v>59</v>
      </c>
      <c r="C59" s="76">
        <f>SUM(C57+F57)</f>
        <v>22158.13</v>
      </c>
      <c r="F59" s="26"/>
    </row>
    <row r="60" spans="2:9" x14ac:dyDescent="0.25">
      <c r="B60" s="33"/>
      <c r="C60" s="41"/>
      <c r="F60" s="26"/>
    </row>
    <row r="61" spans="2:9" ht="15.5" x14ac:dyDescent="0.35">
      <c r="B61" s="78" t="s">
        <v>269</v>
      </c>
      <c r="C61" s="79">
        <f>C75</f>
        <v>1943.6999999999998</v>
      </c>
      <c r="D61" s="34"/>
      <c r="E61" s="78" t="s">
        <v>270</v>
      </c>
      <c r="F61" s="80">
        <f>F78</f>
        <v>32768.21</v>
      </c>
    </row>
    <row r="62" spans="2:9" ht="6" customHeight="1" x14ac:dyDescent="0.25">
      <c r="C62" s="41"/>
      <c r="E62" s="33"/>
      <c r="F62" s="26"/>
    </row>
    <row r="63" spans="2:9" x14ac:dyDescent="0.25">
      <c r="B63" t="s">
        <v>58</v>
      </c>
      <c r="C63" s="41"/>
    </row>
    <row r="64" spans="2:9" x14ac:dyDescent="0.25">
      <c r="B64" t="s">
        <v>60</v>
      </c>
      <c r="C64" s="41">
        <v>205.9</v>
      </c>
      <c r="E64" s="33"/>
    </row>
    <row r="65" spans="2:11" x14ac:dyDescent="0.25">
      <c r="B65" t="s">
        <v>61</v>
      </c>
      <c r="C65" s="41">
        <v>1739.34</v>
      </c>
    </row>
    <row r="66" spans="2:11" x14ac:dyDescent="0.25">
      <c r="B66" t="s">
        <v>75</v>
      </c>
      <c r="C66" s="41">
        <v>0</v>
      </c>
    </row>
    <row r="67" spans="2:11" ht="13" x14ac:dyDescent="0.3">
      <c r="B67" s="25"/>
      <c r="C67" s="41"/>
    </row>
    <row r="68" spans="2:11" ht="13" x14ac:dyDescent="0.3">
      <c r="B68" s="25" t="s">
        <v>62</v>
      </c>
      <c r="C68" s="41"/>
      <c r="E68" s="25" t="s">
        <v>67</v>
      </c>
      <c r="F68" s="31"/>
    </row>
    <row r="69" spans="2:11" x14ac:dyDescent="0.25">
      <c r="B69" t="s">
        <v>63</v>
      </c>
      <c r="C69" s="41">
        <v>531.25</v>
      </c>
      <c r="E69" t="s">
        <v>63</v>
      </c>
      <c r="F69" s="41">
        <v>26896.91</v>
      </c>
    </row>
    <row r="70" spans="2:11" x14ac:dyDescent="0.25">
      <c r="B70" t="s">
        <v>73</v>
      </c>
      <c r="C70" s="41">
        <v>660</v>
      </c>
      <c r="E70" t="s">
        <v>68</v>
      </c>
      <c r="F70" s="41">
        <f>-F57</f>
        <v>-18980.580000000002</v>
      </c>
      <c r="H70" s="41"/>
    </row>
    <row r="71" spans="2:11" x14ac:dyDescent="0.25">
      <c r="B71" t="s">
        <v>74</v>
      </c>
      <c r="C71" s="41">
        <v>3930</v>
      </c>
      <c r="D71" s="33"/>
      <c r="E71" t="s">
        <v>69</v>
      </c>
      <c r="F71" s="98">
        <v>-51</v>
      </c>
    </row>
    <row r="72" spans="2:11" ht="15.5" x14ac:dyDescent="0.35">
      <c r="B72" t="s">
        <v>85</v>
      </c>
      <c r="C72" s="41">
        <f>-C51</f>
        <v>-994.93</v>
      </c>
      <c r="D72" s="37"/>
      <c r="E72" t="s">
        <v>70</v>
      </c>
      <c r="F72" s="41">
        <v>25340.5</v>
      </c>
      <c r="G72" s="33"/>
      <c r="K72" s="41"/>
    </row>
    <row r="73" spans="2:11" ht="15.5" x14ac:dyDescent="0.35">
      <c r="B73" t="s">
        <v>86</v>
      </c>
      <c r="C73" s="41">
        <f>-C32</f>
        <v>-2182.6200000000003</v>
      </c>
      <c r="D73" s="37"/>
      <c r="E73" t="s">
        <v>71</v>
      </c>
      <c r="F73" s="98">
        <v>5.13</v>
      </c>
    </row>
    <row r="74" spans="2:11" ht="15.5" x14ac:dyDescent="0.35">
      <c r="B74" t="s">
        <v>98</v>
      </c>
      <c r="C74" s="41">
        <f>-C57</f>
        <v>-3177.55</v>
      </c>
      <c r="D74" s="37"/>
      <c r="E74" t="s">
        <v>264</v>
      </c>
      <c r="F74" s="98">
        <v>-1510</v>
      </c>
    </row>
    <row r="75" spans="2:11" ht="15.5" x14ac:dyDescent="0.35">
      <c r="B75" s="84" t="s">
        <v>271</v>
      </c>
      <c r="C75" s="85">
        <f>C69+C70+C71+C74</f>
        <v>1943.6999999999998</v>
      </c>
      <c r="D75" s="37"/>
      <c r="E75" t="s">
        <v>266</v>
      </c>
      <c r="F75" s="98">
        <v>-456</v>
      </c>
      <c r="K75" s="41"/>
    </row>
    <row r="76" spans="2:11" ht="15.5" x14ac:dyDescent="0.35">
      <c r="B76" s="25"/>
      <c r="C76" s="42"/>
      <c r="D76" s="37"/>
      <c r="E76" t="s">
        <v>72</v>
      </c>
      <c r="F76" s="98">
        <v>4523.25</v>
      </c>
      <c r="H76" s="41"/>
    </row>
    <row r="77" spans="2:11" ht="15.5" x14ac:dyDescent="0.35">
      <c r="B77" t="s">
        <v>64</v>
      </c>
      <c r="C77" s="43">
        <f>C70+C71</f>
        <v>4590</v>
      </c>
      <c r="D77" s="37"/>
      <c r="E77" t="s">
        <v>100</v>
      </c>
      <c r="F77" s="41">
        <v>-3000</v>
      </c>
      <c r="H77" s="41"/>
    </row>
    <row r="78" spans="2:11" ht="15.5" x14ac:dyDescent="0.35">
      <c r="B78" t="s">
        <v>101</v>
      </c>
      <c r="C78" s="43">
        <f>Sumár!V7</f>
        <v>23680.5</v>
      </c>
      <c r="D78" s="37"/>
      <c r="E78" s="86" t="s">
        <v>272</v>
      </c>
      <c r="F78" s="83">
        <f>SUM(F69:F77)</f>
        <v>32768.21</v>
      </c>
    </row>
    <row r="79" spans="2:11" ht="15.5" x14ac:dyDescent="0.35">
      <c r="B79" s="84" t="s">
        <v>273</v>
      </c>
      <c r="C79" s="85">
        <f>SUM(C77:C78)</f>
        <v>28270.5</v>
      </c>
      <c r="D79" s="37"/>
      <c r="F79" s="41"/>
    </row>
    <row r="80" spans="2:11" ht="15.5" x14ac:dyDescent="0.35">
      <c r="B80" s="32"/>
      <c r="C80" s="39"/>
      <c r="D80" s="73"/>
      <c r="F80" s="41"/>
    </row>
    <row r="81" spans="2:10" ht="15.5" x14ac:dyDescent="0.35">
      <c r="B81" t="s">
        <v>94</v>
      </c>
      <c r="C81" s="43">
        <f>Sumár!X5</f>
        <v>18840.5</v>
      </c>
      <c r="D81" s="73"/>
      <c r="F81" s="41"/>
    </row>
    <row r="82" spans="2:10" ht="15.5" x14ac:dyDescent="0.35">
      <c r="B82" t="s">
        <v>96</v>
      </c>
      <c r="C82" s="43">
        <f>Sumár!X4</f>
        <v>6430</v>
      </c>
      <c r="D82" s="73"/>
      <c r="F82" s="41"/>
    </row>
    <row r="83" spans="2:10" ht="15.5" x14ac:dyDescent="0.35">
      <c r="B83" t="s">
        <v>72</v>
      </c>
      <c r="C83" s="98">
        <f>F76</f>
        <v>4523.25</v>
      </c>
      <c r="D83" s="73"/>
      <c r="F83" s="41"/>
    </row>
    <row r="84" spans="2:10" ht="15.5" x14ac:dyDescent="0.35">
      <c r="B84" s="81" t="s">
        <v>95</v>
      </c>
      <c r="C84" s="82">
        <f>SUM(C81:C83)</f>
        <v>29793.75</v>
      </c>
      <c r="D84" s="37"/>
      <c r="F84" s="41"/>
    </row>
    <row r="85" spans="2:10" ht="15.5" x14ac:dyDescent="0.35">
      <c r="C85" s="39"/>
      <c r="D85" s="37"/>
    </row>
    <row r="86" spans="2:10" ht="15.5" x14ac:dyDescent="0.35">
      <c r="B86" t="s">
        <v>65</v>
      </c>
      <c r="C86" s="88">
        <f>Sumár!K35</f>
        <v>0.83223249669749011</v>
      </c>
      <c r="G86" s="33"/>
      <c r="H86" s="26"/>
    </row>
    <row r="87" spans="2:10" ht="15.5" x14ac:dyDescent="0.35">
      <c r="B87" t="s">
        <v>66</v>
      </c>
      <c r="C87" s="88">
        <f>Sumár!E14</f>
        <v>0.95964125560538116</v>
      </c>
      <c r="D87" s="33"/>
    </row>
    <row r="88" spans="2:10" ht="15.5" x14ac:dyDescent="0.35">
      <c r="B88" s="81" t="s">
        <v>99</v>
      </c>
      <c r="C88" s="96">
        <f>Sumár!R7</f>
        <v>0.86122448979591837</v>
      </c>
    </row>
    <row r="89" spans="2:10" ht="15.5" x14ac:dyDescent="0.35">
      <c r="B89" s="32"/>
      <c r="C89" s="28"/>
      <c r="D89" s="33"/>
      <c r="E89" s="25"/>
    </row>
    <row r="90" spans="2:10" x14ac:dyDescent="0.25">
      <c r="C90" s="26"/>
      <c r="F90" s="41"/>
    </row>
    <row r="91" spans="2:10" ht="13" x14ac:dyDescent="0.3">
      <c r="C91" s="38"/>
      <c r="F91" s="41"/>
    </row>
    <row r="92" spans="2:10" ht="13" x14ac:dyDescent="0.3">
      <c r="C92" s="38"/>
      <c r="D92" s="33"/>
      <c r="F92" s="41"/>
      <c r="G92" s="30"/>
      <c r="H92" s="30"/>
      <c r="I92" s="30"/>
      <c r="J92" s="30"/>
    </row>
    <row r="93" spans="2:10" x14ac:dyDescent="0.25">
      <c r="C93" s="26"/>
      <c r="F93" s="41"/>
    </row>
    <row r="94" spans="2:10" ht="13" x14ac:dyDescent="0.3">
      <c r="B94" s="25"/>
      <c r="C94" s="31"/>
      <c r="F94" s="41"/>
    </row>
    <row r="95" spans="2:10" x14ac:dyDescent="0.25">
      <c r="C95" s="26"/>
      <c r="F95" s="41"/>
    </row>
    <row r="96" spans="2:10" ht="13" x14ac:dyDescent="0.3">
      <c r="C96" s="26"/>
      <c r="E96" s="25"/>
      <c r="F96" s="41"/>
    </row>
    <row r="97" spans="2:6" ht="13" x14ac:dyDescent="0.3">
      <c r="C97" s="26"/>
      <c r="E97" s="25"/>
    </row>
    <row r="98" spans="2:6" ht="13" x14ac:dyDescent="0.3">
      <c r="B98" s="25"/>
      <c r="C98" s="31"/>
      <c r="E98" s="25"/>
      <c r="F98" s="26"/>
    </row>
    <row r="99" spans="2:6" ht="13" x14ac:dyDescent="0.3">
      <c r="C99" s="31"/>
    </row>
    <row r="100" spans="2:6" ht="15.5" x14ac:dyDescent="0.35">
      <c r="B100" s="32"/>
      <c r="C100" s="28"/>
    </row>
    <row r="101" spans="2:6" x14ac:dyDescent="0.25">
      <c r="C101" s="26"/>
    </row>
    <row r="102" spans="2:6" x14ac:dyDescent="0.25">
      <c r="C102" s="26"/>
    </row>
    <row r="103" spans="2:6" x14ac:dyDescent="0.25">
      <c r="C103" s="26"/>
    </row>
    <row r="104" spans="2:6" x14ac:dyDescent="0.25">
      <c r="C104" s="26"/>
    </row>
    <row r="105" spans="2:6" ht="13" x14ac:dyDescent="0.3">
      <c r="B105" s="25"/>
      <c r="C105" s="31"/>
      <c r="D105" s="29"/>
      <c r="E105" s="35"/>
      <c r="F105" s="30"/>
    </row>
    <row r="106" spans="2:6" x14ac:dyDescent="0.25">
      <c r="C106" s="26"/>
    </row>
    <row r="107" spans="2:6" x14ac:dyDescent="0.25">
      <c r="C107" s="26"/>
    </row>
    <row r="108" spans="2:6" x14ac:dyDescent="0.25">
      <c r="C108" s="26"/>
    </row>
    <row r="109" spans="2:6" ht="13" x14ac:dyDescent="0.3">
      <c r="B109" s="25"/>
      <c r="C109" s="31"/>
    </row>
    <row r="115" spans="2:3" ht="15.5" x14ac:dyDescent="0.35">
      <c r="B115" s="32"/>
      <c r="C115" s="28"/>
    </row>
    <row r="116" spans="2:3" x14ac:dyDescent="0.25">
      <c r="C116" s="26"/>
    </row>
    <row r="117" spans="2:3" ht="13" x14ac:dyDescent="0.3">
      <c r="B117" s="25"/>
      <c r="C117" s="25"/>
    </row>
    <row r="118" spans="2:3" ht="13" x14ac:dyDescent="0.3">
      <c r="B118" s="25"/>
      <c r="C118" s="31"/>
    </row>
    <row r="119" spans="2:3" ht="13" x14ac:dyDescent="0.3">
      <c r="B119" s="25"/>
      <c r="C119" s="31"/>
    </row>
  </sheetData>
  <sheetProtection selectLockedCells="1" selectUnlockedCells="1"/>
  <mergeCells count="6">
    <mergeCell ref="B5:C5"/>
    <mergeCell ref="E5:F5"/>
    <mergeCell ref="B34:C34"/>
    <mergeCell ref="E34:F34"/>
    <mergeCell ref="B53:C53"/>
    <mergeCell ref="E53:F53"/>
  </mergeCells>
  <pageMargins left="0.78749999999999998" right="0.78749999999999998" top="1.0527777777777778" bottom="1.0527777777777778" header="0.78749999999999998" footer="0.78749999999999998"/>
  <pageSetup paperSize="9" scale="83" firstPageNumber="0" fitToHeight="0" orientation="landscape" horizontalDpi="4294967293" verticalDpi="300" r:id="rId1"/>
  <headerFooter alignWithMargins="0">
    <oddHeader>&amp;C&amp;"Times New Roman,Normálne"&amp;12&amp;A</oddHeader>
    <oddFooter>&amp;C&amp;"Times New Roman,Normálne"&amp;12Strana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6.B</vt:lpstr>
      <vt:lpstr>Sumár</vt:lpstr>
      <vt:lpstr>Čerp.prostriedkov</vt:lpstr>
      <vt:lpstr>Príjmy a Výdavky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 Tvrdon</cp:lastModifiedBy>
  <cp:lastPrinted>2023-09-27T10:24:04Z</cp:lastPrinted>
  <dcterms:created xsi:type="dcterms:W3CDTF">2017-10-24T12:12:46Z</dcterms:created>
  <dcterms:modified xsi:type="dcterms:W3CDTF">2024-04-16T07:36:04Z</dcterms:modified>
</cp:coreProperties>
</file>